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<sst xmlns="http://schemas.openxmlformats.org/spreadsheetml/2006/main" count="411" uniqueCount="196">
  <si>
    <t>Отчет</t>
  </si>
  <si>
    <t>сводная бюджетная роспись, план года</t>
  </si>
  <si>
    <t>Приложение №1</t>
  </si>
  <si>
    <t>Наименование государственной программы, подпрограммы, мероприятия</t>
  </si>
  <si>
    <t>Источник финансирования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</si>
  <si>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</si>
  <si>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</si>
  <si>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</si>
  <si>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</si>
  <si>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</si>
  <si>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</si>
  <si>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Подпрограмма «Повышение эффективности управления системой социальной поддержки и социального обслуживания»</t>
  </si>
  <si>
    <t>Подпрограмма "Государственная поддержка социально ориентированных некоммерческих организаций"</t>
  </si>
  <si>
    <t xml:space="preserve">об объеме финансовых ресурсов государственной программы Кемеровской области </t>
  </si>
  <si>
    <t>Код целевой статьи расходов</t>
  </si>
  <si>
    <t>Код цели</t>
  </si>
  <si>
    <t>Объем финансовых ресурсов, тыс.рублей</t>
  </si>
  <si>
    <t xml:space="preserve">кассовое исполнение </t>
  </si>
  <si>
    <t>возврат неиспользованных бюджетных средств отчетного года в текущем году</t>
  </si>
  <si>
    <t>Государственная программа  Кемеровской области "Социальная поддержка населения Кузбасса"</t>
  </si>
  <si>
    <t>Мероприятие: обеспечение мер социальной поддержки ветеранов труда 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</si>
  <si>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      в соответствии с Законом  Кемеровской  области  от 20 декабря 2004 года 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</si>
  <si>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</si>
  <si>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 xml:space="preserve">Мероприятие: меры социальной поддержки  инвалидов  в соответствии с Законом Кемеровской области  от 14 февраля 2005 года № 25-ОЗ  «О социальной поддержке инвалидов» </t>
  </si>
  <si>
    <t xml:space="preserve">Мероприятие: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</si>
  <si>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Мероприятие: дополнительная мера социальной поддержки семей, имеющих детей, в соответствии с Законом Кемеровской области от 25 апреля 2011 года  № 51-ОЗ  «О дополнительной мере социальной поддержки семей, имеющих детей»                                                                            </t>
  </si>
  <si>
    <t xml:space="preserve">Мероприятие: ежемесячная доплата к пенсии гражданам, входящим в состав совета старейшин при Губернаторе Кемеровской области,  в соответствии с Законом Кемеровской области от 8 апреля 2008 года № 16-ОЗ  «О ежемесячной доплате к пенсии гражданам, входящим в состав совета старейшин при Губернаторе Кемеровской области»
</t>
  </si>
  <si>
    <t xml:space="preserve">Мероприятие: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</si>
  <si>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Мероприятие: меры социальной поддержки отдельной категории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              </t>
  </si>
  <si>
    <t>Мероприятие: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</si>
  <si>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Мероприятие: предоставление гражданам субсидий на оплату жилого помещения и коммунальных услуг</t>
  </si>
  <si>
    <t>Мероприятие: социальная поддержка граждан, достигших возраста  70 лет, в соответствии с Законом Кемеровской области от 10 июня 2005 года № 74-ОЗ «О социальной поддержке граждан, достигших возраста 70 лет»</t>
  </si>
  <si>
    <t xml:space="preserve">Мероприятие: предоставление  бесплатного проезда на всех видах городского пассажирского  транспорта детям работников,  погибших (умерших) в результате несчастных случаев на производстве на угледобывающих и горнорудных предприятиях в соответствии с Законом Кемеровской области от 18 мая 2004 года № 29-ОЗ «О предоставлении меры социальной поддержки по оплате 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</si>
  <si>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Мероприятие: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</si>
  <si>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Мероприятие: денежная выплата отдельным категориям граждан в соответствии с Законом Кемеровской области  от 12 декабря 2006 года № 156-ОЗ «О денежной выплате отдельным категориям граждан» </t>
  </si>
  <si>
    <t xml:space="preserve">Мероприятие: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 «О погребении и похоронном деле в Кемеровской области» </t>
  </si>
  <si>
    <t xml:space="preserve">Мероприятие: мероприятия по проведению оздоровительной кампании детей </t>
  </si>
  <si>
    <t xml:space="preserve">Мероприятие: выплата ежемесячного денежного вознаграждения лицу, организовавшему приемную семью </t>
  </si>
  <si>
    <t xml:space="preserve">Мероприятие: дополнительное материальное обеспечение отдельных категорий граждан </t>
  </si>
  <si>
    <t xml:space="preserve">Мероприятие: выплата  государственного единовременного пособия и ежемесячной денежной компенсации гражданам при возникновении  поствакцинальных осложнений в соответствии с Федеральным законом от 17 сентября 1998 года № 157-ФЗ  «Об иммунопрофилактике инфекционных болезней» </t>
  </si>
  <si>
    <t>Мероприятие: осуществление переданных органам государственной власти субъектов Российской Федерации  в соответствии с пунктом 3 статьи 25 Федерального закона 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</si>
  <si>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Мероприятие: выплата единовременного пособия беременной жене военнослужащего,  проходящего военную службу по призыву, а также ежемесячного   пособия  на ребенка военнослужащего, проходящего  военную службу  по призыву, в соответствии  с Федеральным законом от 19 мая 1995 года № 81-ФЗ   «О государственных пособиях гражданам, имеющим детей»</t>
  </si>
  <si>
    <t>Мероприятие: осуществление полномочия по осуществлению ежегодной денежной выплаты лицам, награжденным нагрудным знаком  «Почетный донор России»</t>
  </si>
  <si>
    <t>Мероприятие: оплата жилищно-коммунальных услуг отдельным категориям граждан</t>
  </si>
  <si>
    <t xml:space="preserve">Мероприятие: мероприятия, необходимые для реализации отдельными льготными категориями граждан права на получение мер социальной поддержки </t>
  </si>
  <si>
    <t xml:space="preserve">Мероприятие: выплата государственных пособий лицам, не подлежащим обязательному социальному страхованию на случай временной нетрудоспособности  и в связи с материнством, и лицам, уволенным в связи с ликвидацией организаций (прекращением деятельности, полномочий физическими  лицами), в соответствии с Федеральным  законом   от 19 мая 1995 года № 81-ФЗ «О государственных пособиях гражданам, имеющим детей»      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</si>
  <si>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</si>
  <si>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Мероприятие: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</si>
  <si>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Мероприятие: социальная поддержка Героев Советского Союза, Героев Российской Федерации и полных кавалеров ордена Славы</t>
  </si>
  <si>
    <t>Мероприятие: социальная поддержка Героев Социалистического Труда, Героев Труда Российской Федерации и полных кавалеров ордена Трудовой Славы</t>
  </si>
  <si>
    <t xml:space="preserve">Мероприятие: переподготовка и повышение квалификации кадров </t>
  </si>
  <si>
    <t xml:space="preserve">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</si>
  <si>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Мероприятие: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</si>
  <si>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Мероприятие: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         от 30 октября 2007  года № 132-ОЗ         «О мерах социальной поддержки работников муниципальных учреждений социального обслуживания» </t>
  </si>
  <si>
    <t>Мероприятие: компенсация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</si>
  <si>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субсидии некоммерческим организациям, не являющимся государственными учреждениями Кемеровской области, для компенсации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</si>
  <si>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укрепление материально-технической базы учреждений социального обслуживания населения, оказание адресной социальной помощи неработающим пенсионерам, обучение компьютерной грамотности неработающих пенсионеров</t>
  </si>
  <si>
    <t>Средства бюджетов государственных внебюджетных фондов (Пенсионный фонд Российской Федерации)</t>
  </si>
  <si>
    <t>Мероприятие: оказание адресной  социальной  помощи нуждающимся и социально незащищенным категориям граждан, семьям с детьми, семьям погибших шахтеров Кузбасса</t>
  </si>
  <si>
    <t>Мероприятие: создание доступной среды  и социальная реабилитация инвалидов</t>
  </si>
  <si>
    <t xml:space="preserve">Мероприятие: организация и проведение социально значимых мероприятий </t>
  </si>
  <si>
    <t xml:space="preserve">Мероприятие: 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 </t>
  </si>
  <si>
    <t xml:space="preserve">Мероприятие: мероприятия по повышению информированности граждан о системе социальной поддержки </t>
  </si>
  <si>
    <t>Мероприятие: организация и проведение региональных конкурсов профессионального мастерства, направленных на повышение престижа профессии и стимулирование развития системы социальной поддержки и социального обслуживания населения</t>
  </si>
  <si>
    <t xml:space="preserve">Мероприятие: обеспечение деятельности органов государственной власти </t>
  </si>
  <si>
    <t>Мероприятие: социальная поддержка и социальное обслуживание населения в части содержания органов местного самоуправления</t>
  </si>
  <si>
    <t xml:space="preserve">Мероприятие: субсидии некоммерческим организациям, не являющимся государственными учреждениями: </t>
  </si>
  <si>
    <t>процент исполнения плана (графа 6- графа 7) / графа 5*100%</t>
  </si>
  <si>
    <t xml:space="preserve">Мероприятие: меры социальной поддержки  и стимулирования работников государственных учреждений социального обслуживания в виде пособий и компенсации в соответствии с Законом  Кемеровской области  от 13 июля 2005 года  № 86-ОЗ «О мерах социальной поддержки и стимулирования работников государственных учреждений социального обслуживания Кемеровской области» </t>
  </si>
  <si>
    <t>0210070010</t>
  </si>
  <si>
    <t>0390002043</t>
  </si>
  <si>
    <t>0210070020</t>
  </si>
  <si>
    <t>0390002044</t>
  </si>
  <si>
    <t>0210070030</t>
  </si>
  <si>
    <t>0390002045</t>
  </si>
  <si>
    <t>0210070040</t>
  </si>
  <si>
    <t>0210070050</t>
  </si>
  <si>
    <t>0390002081</t>
  </si>
  <si>
    <t>0210080010</t>
  </si>
  <si>
    <t>0210080030</t>
  </si>
  <si>
    <t>0210070060</t>
  </si>
  <si>
    <t>0390002082</t>
  </si>
  <si>
    <t>0210070070</t>
  </si>
  <si>
    <t>0390002083</t>
  </si>
  <si>
    <t xml:space="preserve">Мероприятие: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 </t>
  </si>
  <si>
    <t>0210080040</t>
  </si>
  <si>
    <t>0390002059</t>
  </si>
  <si>
    <t>0210070080</t>
  </si>
  <si>
    <t>0210070090</t>
  </si>
  <si>
    <t>0390002022</t>
  </si>
  <si>
    <t>0210080050</t>
  </si>
  <si>
    <t>0390002054</t>
  </si>
  <si>
    <t>0210080070</t>
  </si>
  <si>
    <t>0390002060</t>
  </si>
  <si>
    <t>0210070100</t>
  </si>
  <si>
    <t>0210080080</t>
  </si>
  <si>
    <t>0390002061</t>
  </si>
  <si>
    <t>0210080090</t>
  </si>
  <si>
    <t>0390002062</t>
  </si>
  <si>
    <t>0210080100</t>
  </si>
  <si>
    <t>0390002086</t>
  </si>
  <si>
    <t>0210080110</t>
  </si>
  <si>
    <t>0210070120</t>
  </si>
  <si>
    <t>0210070140</t>
  </si>
  <si>
    <t>0210052400</t>
  </si>
  <si>
    <t>0210052800</t>
  </si>
  <si>
    <t>0210059400</t>
  </si>
  <si>
    <t>0210052700</t>
  </si>
  <si>
    <t>0210052200</t>
  </si>
  <si>
    <t>0210052500</t>
  </si>
  <si>
    <t>0210070150</t>
  </si>
  <si>
    <t>0210053800</t>
  </si>
  <si>
    <t>02100R0840</t>
  </si>
  <si>
    <t>0210030090</t>
  </si>
  <si>
    <t>0210051980</t>
  </si>
  <si>
    <t>0210051370</t>
  </si>
  <si>
    <t>0220079510</t>
  </si>
  <si>
    <t>0220070160</t>
  </si>
  <si>
    <t>0390002055</t>
  </si>
  <si>
    <t>0220070170</t>
  </si>
  <si>
    <t>0390002056</t>
  </si>
  <si>
    <t>0220070180</t>
  </si>
  <si>
    <t>0220070190</t>
  </si>
  <si>
    <t>0390002087</t>
  </si>
  <si>
    <t>02200R2090</t>
  </si>
  <si>
    <t>0220072980</t>
  </si>
  <si>
    <t>0230070210</t>
  </si>
  <si>
    <t>0230070220</t>
  </si>
  <si>
    <t>0230070240</t>
  </si>
  <si>
    <t>0230070250</t>
  </si>
  <si>
    <t>0230070260</t>
  </si>
  <si>
    <t>0230070270</t>
  </si>
  <si>
    <t>Мероприятие: реализация мероприятий Государственной программы Российской Федерации "Доступная среда" на 2011-2020 годы</t>
  </si>
  <si>
    <t>02300R2090</t>
  </si>
  <si>
    <t>0240079520</t>
  </si>
  <si>
    <t>0240070280</t>
  </si>
  <si>
    <t>0250079531</t>
  </si>
  <si>
    <t>0250079533</t>
  </si>
  <si>
    <t>0390002074</t>
  </si>
  <si>
    <t>0390002057</t>
  </si>
  <si>
    <t>0390002058</t>
  </si>
  <si>
    <t>0390002063</t>
  </si>
  <si>
    <t>0390002084</t>
  </si>
  <si>
    <t>0390000032</t>
  </si>
  <si>
    <t>0390000033</t>
  </si>
  <si>
    <t>0390000031</t>
  </si>
  <si>
    <t>Начальник департамента социальной защиты населения Кемеровской области</t>
  </si>
  <si>
    <t>Мероприятие: 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</si>
  <si>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17-168</t>
  </si>
  <si>
    <t>17-168; 0390002167</t>
  </si>
  <si>
    <t>0390002046</t>
  </si>
  <si>
    <t>0210070110</t>
  </si>
  <si>
    <t>0390002163</t>
  </si>
  <si>
    <t xml:space="preserve">Мероприятие: пособие на ребенка в соответствии с Законом Кемеровской области от 18  ноября 2004 года № 75-ОЗ «О размере, порядке назначения и выплаты пособия на ребенка» </t>
  </si>
  <si>
    <t xml:space="preserve">Мероприятие: меры социальной поддержки по оплате жилых помещений и (или) коммунальных услуг отдельных категорий граждан, оказание мер социальной поддержки 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 </t>
  </si>
  <si>
    <t xml:space="preserve">Мероприятие: реализация мероприятий государственной программы Российской Федерации "Доступная среда" на 2011-2020 годы </t>
  </si>
  <si>
    <t>02200R0270</t>
  </si>
  <si>
    <t>0220079537</t>
  </si>
  <si>
    <t>02300R0270</t>
  </si>
  <si>
    <t>субсидии некоммерческим организациям, не являющимся государственными учреждениями Кемеровской области для реализации социальных проектов, направленных на обеспечение безбарьерной среды жизнедеятельности, социальную адаптацию и интеграцию инвалидов и их семей</t>
  </si>
  <si>
    <t>0250079536</t>
  </si>
  <si>
    <t>0200000000</t>
  </si>
  <si>
    <t>0210000000</t>
  </si>
  <si>
    <t>0220000000</t>
  </si>
  <si>
    <t>0230000000</t>
  </si>
  <si>
    <t>0240000000</t>
  </si>
  <si>
    <t>0250000000</t>
  </si>
  <si>
    <t>02100R0840  0210070840</t>
  </si>
  <si>
    <t>"Социальная поддержка населения Кузбасса" на 2014-2021 годы</t>
  </si>
  <si>
    <t>за  2018 год</t>
  </si>
  <si>
    <t>18-798</t>
  </si>
  <si>
    <t>18-211</t>
  </si>
  <si>
    <t>18-195</t>
  </si>
  <si>
    <t>18-887</t>
  </si>
  <si>
    <t>18-191</t>
  </si>
  <si>
    <t>18-180</t>
  </si>
  <si>
    <t>18-884</t>
  </si>
  <si>
    <t>18-783</t>
  </si>
  <si>
    <t xml:space="preserve">Мероприятие: меры финансовой ответственности, предусмотренные условиями соглашений
</t>
  </si>
  <si>
    <t>0210079570</t>
  </si>
  <si>
    <t xml:space="preserve">Мероприятие: выполнение полномочий Российской Федерации по осуществлению ежемесячной выплаты в связи с рождением (усыновлением) первого ребенка
</t>
  </si>
  <si>
    <t xml:space="preserve">Мероприятие: дополнительная единовременная материальная помощь гражданам, пострадавшим в связи с пожаром, произошедшим в торгово-развлекательном центре "Зимняя вишня"
</t>
  </si>
  <si>
    <t>0210055730</t>
  </si>
  <si>
    <t>18-В34</t>
  </si>
  <si>
    <t>0210070850</t>
  </si>
  <si>
    <t>Мероприятие: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</si>
  <si>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18-443-00001</t>
  </si>
  <si>
    <t>Субсидии некоммерческим организациям, не являющимся государственными учреждениями, для  оплаты труда адвокатов, оказывающих бесплатную юридическую  помощь  гражданам в рамках государственной системы бесплатной юридической помощи, и компенсации их расходов на оказание бесплатной юридической помощи в соответствии с Законом Кемеровской области "Об оказании бесплатной юридической помощи отдельным категориям граждан Российской Федерации"</t>
  </si>
  <si>
    <t>Субсидии некоммерческим организациям, не являющимся государственными учреждениями,  для реализации социальных проектов поддержки детей, находящихся  в  трудной         жизненной ситуации (ситуация, объективно нарушающая  жизнедеятельность ребенка, которую он не может преодолеть самостоятельно или  с  помощью семьи: дети,  оставшиеся без      попечения  родителей; безнадзорные и беспризорные  дети;  дети-инвалиды; дети, проживающие в малоимущих семьях)</t>
  </si>
  <si>
    <t>субсидии некоммерческим организациям, не являющимся государственными учреждениями Кемеровской области, для реализации социальных проектов, направленных на улучшкение качества жизни пожилых людей, социальную реабилитацию лиц, находящихся в трудной жизненной ситуации</t>
  </si>
  <si>
    <t>Е.И.Малышева</t>
  </si>
  <si>
    <t>Е.А.Воронина</t>
  </si>
  <si>
    <t>0210070130</t>
  </si>
  <si>
    <t>Директор государственной программы:</t>
  </si>
  <si>
    <t>Заместитель Губернатора Кемеровской области (по вопросам социального развития)</t>
  </si>
  <si>
    <t>Исполнитель: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</si>
</sst>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р_."/>
    <numFmt numFmtId="189" formatCode="0.0"/>
    <numFmt numFmtId="190" formatCode="#,##0.0"/>
    <numFmt numFmtId="191" formatCode="#,##0.00_р_."/>
    <numFmt numFmtId="192" formatCode="#,##0.000_р_.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3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91" fontId="4" fillId="0" borderId="10" xfId="0" applyNumberFormat="1" applyFont="1" applyBorder="1" applyAlignment="1">
      <alignment/>
    </xf>
    <xf numFmtId="191" fontId="5" fillId="0" borderId="10" xfId="0" applyNumberFormat="1" applyFont="1" applyBorder="1" applyAlignment="1">
      <alignment/>
    </xf>
    <xf numFmtId="191" fontId="2" fillId="32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4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187" fontId="3" fillId="0" borderId="10" xfId="58" applyFont="1" applyBorder="1" applyAlignment="1">
      <alignment wrapText="1"/>
    </xf>
    <xf numFmtId="187" fontId="4" fillId="0" borderId="10" xfId="58" applyFont="1" applyFill="1" applyBorder="1" applyAlignment="1">
      <alignment/>
    </xf>
    <xf numFmtId="187" fontId="0" fillId="0" borderId="10" xfId="58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191" fontId="4" fillId="0" borderId="10" xfId="58" applyNumberFormat="1" applyFont="1" applyFill="1" applyBorder="1" applyAlignment="1">
      <alignment/>
    </xf>
    <xf numFmtId="191" fontId="2" fillId="0" borderId="10" xfId="58" applyNumberFormat="1" applyFont="1" applyFill="1" applyBorder="1" applyAlignment="1">
      <alignment/>
    </xf>
    <xf numFmtId="191" fontId="2" fillId="0" borderId="10" xfId="58" applyNumberFormat="1" applyFont="1" applyFill="1" applyBorder="1" applyAlignment="1">
      <alignment/>
    </xf>
    <xf numFmtId="187" fontId="2" fillId="0" borderId="10" xfId="58" applyFont="1" applyFill="1" applyBorder="1" applyAlignment="1">
      <alignment/>
    </xf>
    <xf numFmtId="187" fontId="2" fillId="0" borderId="10" xfId="58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191" fontId="4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191" fontId="2" fillId="33" borderId="10" xfId="0" applyNumberFormat="1" applyFont="1" applyFill="1" applyBorder="1" applyAlignment="1">
      <alignment/>
    </xf>
    <xf numFmtId="187" fontId="3" fillId="33" borderId="10" xfId="58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33" borderId="11" xfId="0" applyFill="1" applyBorder="1" applyAlignment="1">
      <alignment horizontal="justify" wrapText="1"/>
    </xf>
    <xf numFmtId="0" fontId="0" fillId="33" borderId="13" xfId="0" applyFont="1" applyFill="1" applyBorder="1" applyAlignment="1">
      <alignment horizontal="justify" wrapText="1"/>
    </xf>
    <xf numFmtId="0" fontId="0" fillId="33" borderId="12" xfId="0" applyFont="1" applyFill="1" applyBorder="1" applyAlignment="1">
      <alignment horizontal="justify" wrapText="1"/>
    </xf>
    <xf numFmtId="0" fontId="0" fillId="33" borderId="11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horizontal="justify" wrapText="1"/>
    </xf>
    <xf numFmtId="0" fontId="0" fillId="33" borderId="12" xfId="0" applyFont="1" applyFill="1" applyBorder="1" applyAlignment="1">
      <alignment horizontal="justify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33" borderId="11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87" fontId="0" fillId="0" borderId="11" xfId="58" applyFont="1" applyBorder="1" applyAlignment="1">
      <alignment horizontal="left" wrapText="1"/>
    </xf>
    <xf numFmtId="187" fontId="0" fillId="0" borderId="13" xfId="58" applyFont="1" applyBorder="1" applyAlignment="1">
      <alignment horizontal="left" wrapText="1"/>
    </xf>
    <xf numFmtId="187" fontId="0" fillId="0" borderId="12" xfId="58" applyFont="1" applyBorder="1" applyAlignment="1">
      <alignment horizontal="left" wrapText="1"/>
    </xf>
    <xf numFmtId="0" fontId="0" fillId="0" borderId="10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3" xfId="0" applyNumberFormat="1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  <xf numFmtId="0" fontId="0" fillId="0" borderId="11" xfId="0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0" fillId="0" borderId="12" xfId="0" applyFont="1" applyFill="1" applyBorder="1" applyAlignment="1">
      <alignment horizontal="justify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justify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PageLayoutView="0" workbookViewId="0" topLeftCell="A215">
      <selection activeCell="A219" sqref="A219:IV219"/>
    </sheetView>
  </sheetViews>
  <sheetFormatPr defaultColWidth="9.140625" defaultRowHeight="12.75"/>
  <cols>
    <col min="1" max="1" width="45.140625" style="0" customWidth="1"/>
    <col min="2" max="2" width="22.7109375" style="0" customWidth="1"/>
    <col min="3" max="3" width="11.140625" style="0" customWidth="1"/>
    <col min="4" max="4" width="11.421875" style="0" customWidth="1"/>
    <col min="5" max="5" width="18.421875" style="0" customWidth="1"/>
    <col min="6" max="6" width="19.140625" style="0" customWidth="1"/>
    <col min="7" max="7" width="17.00390625" style="0" customWidth="1"/>
    <col min="8" max="8" width="8.8515625" style="0" customWidth="1"/>
    <col min="9" max="9" width="15.140625" style="0" customWidth="1"/>
  </cols>
  <sheetData>
    <row r="1" ht="12.75">
      <c r="G1" t="s">
        <v>2</v>
      </c>
    </row>
    <row r="2" spans="1:8" ht="18">
      <c r="A2" s="85" t="s">
        <v>0</v>
      </c>
      <c r="B2" s="85"/>
      <c r="C2" s="85"/>
      <c r="D2" s="85"/>
      <c r="E2" s="85"/>
      <c r="F2" s="85"/>
      <c r="G2" s="85"/>
      <c r="H2" s="85"/>
    </row>
    <row r="3" spans="1:8" ht="15" customHeight="1">
      <c r="A3" s="91" t="s">
        <v>13</v>
      </c>
      <c r="B3" s="91"/>
      <c r="C3" s="91"/>
      <c r="D3" s="91"/>
      <c r="E3" s="91"/>
      <c r="F3" s="91"/>
      <c r="G3" s="91"/>
      <c r="H3" s="91"/>
    </row>
    <row r="4" ht="3.75" customHeight="1" hidden="1"/>
    <row r="5" spans="1:8" ht="18" customHeight="1">
      <c r="A5" s="90" t="s">
        <v>168</v>
      </c>
      <c r="B5" s="90"/>
      <c r="C5" s="90"/>
      <c r="D5" s="90"/>
      <c r="E5" s="90"/>
      <c r="F5" s="90"/>
      <c r="G5" s="90"/>
      <c r="H5" s="90"/>
    </row>
    <row r="6" spans="1:8" ht="18.75" customHeight="1">
      <c r="A6" s="90" t="s">
        <v>169</v>
      </c>
      <c r="B6" s="90"/>
      <c r="C6" s="90"/>
      <c r="D6" s="90"/>
      <c r="E6" s="90"/>
      <c r="F6" s="90"/>
      <c r="G6" s="90"/>
      <c r="H6" s="90"/>
    </row>
    <row r="8" spans="1:8" ht="18" customHeight="1">
      <c r="A8" s="89" t="s">
        <v>3</v>
      </c>
      <c r="B8" s="89" t="s">
        <v>4</v>
      </c>
      <c r="C8" s="78" t="s">
        <v>14</v>
      </c>
      <c r="D8" s="78" t="s">
        <v>15</v>
      </c>
      <c r="E8" s="77" t="s">
        <v>16</v>
      </c>
      <c r="F8" s="77"/>
      <c r="G8" s="77"/>
      <c r="H8" s="77"/>
    </row>
    <row r="9" spans="1:8" ht="95.25" customHeight="1">
      <c r="A9" s="89"/>
      <c r="B9" s="89"/>
      <c r="C9" s="79"/>
      <c r="D9" s="79"/>
      <c r="E9" s="2" t="s">
        <v>1</v>
      </c>
      <c r="F9" s="2" t="s">
        <v>17</v>
      </c>
      <c r="G9" s="2" t="s">
        <v>18</v>
      </c>
      <c r="H9" s="2" t="s">
        <v>67</v>
      </c>
    </row>
    <row r="10" spans="1:8" ht="15">
      <c r="A10" s="20">
        <v>1</v>
      </c>
      <c r="B10" s="19">
        <v>2</v>
      </c>
      <c r="C10" s="21">
        <v>3</v>
      </c>
      <c r="D10" s="21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27" customHeight="1">
      <c r="A11" s="86" t="s">
        <v>19</v>
      </c>
      <c r="B11" s="7" t="s">
        <v>5</v>
      </c>
      <c r="C11" s="29" t="s">
        <v>161</v>
      </c>
      <c r="D11" s="7"/>
      <c r="E11" s="9">
        <f>SUM(E12:E14)</f>
        <v>19857522.129999995</v>
      </c>
      <c r="F11" s="9">
        <f>SUM(F12:F14)</f>
        <v>19692985.2</v>
      </c>
      <c r="G11" s="9">
        <f>SUM(G12:G14)</f>
        <v>1882.29</v>
      </c>
      <c r="H11" s="24">
        <f>(F11-G11)/E11*100</f>
        <v>99.16193360425078</v>
      </c>
    </row>
    <row r="12" spans="1:8" ht="26.25" customHeight="1">
      <c r="A12" s="87"/>
      <c r="B12" s="7" t="s">
        <v>6</v>
      </c>
      <c r="C12" s="7"/>
      <c r="D12" s="7"/>
      <c r="E12" s="9">
        <f aca="true" t="shared" si="0" ref="E12:G13">E16+E134+E165+E193+E202</f>
        <v>16098753.599999996</v>
      </c>
      <c r="F12" s="9">
        <f t="shared" si="0"/>
        <v>15969583.53</v>
      </c>
      <c r="G12" s="9">
        <f t="shared" si="0"/>
        <v>1846.8799999999999</v>
      </c>
      <c r="H12" s="24">
        <f aca="true" t="shared" si="1" ref="H12:H82">(F12-G12)/E12*100</f>
        <v>99.18616712041609</v>
      </c>
    </row>
    <row r="13" spans="1:8" ht="27.75" customHeight="1">
      <c r="A13" s="87"/>
      <c r="B13" s="7" t="s">
        <v>7</v>
      </c>
      <c r="C13" s="7"/>
      <c r="D13" s="7"/>
      <c r="E13" s="9">
        <f t="shared" si="0"/>
        <v>3746634.55</v>
      </c>
      <c r="F13" s="9">
        <f t="shared" si="0"/>
        <v>3711854.0999999996</v>
      </c>
      <c r="G13" s="9">
        <f t="shared" si="0"/>
        <v>35.41</v>
      </c>
      <c r="H13" s="24">
        <f t="shared" si="1"/>
        <v>99.070743101966</v>
      </c>
    </row>
    <row r="14" spans="1:8" ht="109.5" customHeight="1">
      <c r="A14" s="88"/>
      <c r="B14" s="7" t="s">
        <v>57</v>
      </c>
      <c r="C14" s="7"/>
      <c r="D14" s="7"/>
      <c r="E14" s="9">
        <f>E136+E167+E18</f>
        <v>12133.980000000001</v>
      </c>
      <c r="F14" s="9">
        <f>F136+F167+F18</f>
        <v>11547.57</v>
      </c>
      <c r="G14" s="9">
        <f>G136+G167+G18</f>
        <v>0</v>
      </c>
      <c r="H14" s="24">
        <f t="shared" si="1"/>
        <v>95.16720812132539</v>
      </c>
    </row>
    <row r="15" spans="1:8" ht="26.25" customHeight="1">
      <c r="A15" s="68" t="s">
        <v>8</v>
      </c>
      <c r="B15" s="6" t="s">
        <v>5</v>
      </c>
      <c r="C15" s="29" t="s">
        <v>162</v>
      </c>
      <c r="D15" s="6"/>
      <c r="E15" s="10">
        <f>SUM(E16:E18)</f>
        <v>13239678.829999996</v>
      </c>
      <c r="F15" s="10">
        <f>SUM(F16:F18)</f>
        <v>13130947.52</v>
      </c>
      <c r="G15" s="10">
        <f>SUM(G16:G18)</f>
        <v>1619.44</v>
      </c>
      <c r="H15" s="24">
        <f t="shared" si="1"/>
        <v>99.16651490253713</v>
      </c>
    </row>
    <row r="16" spans="1:8" ht="29.25" customHeight="1">
      <c r="A16" s="69"/>
      <c r="B16" s="6" t="s">
        <v>6</v>
      </c>
      <c r="C16" s="23"/>
      <c r="D16" s="6"/>
      <c r="E16" s="10">
        <f>E20+E23+E26+E29+E32+E35+E44+E47+E50+E53+E56+E62+E65+E68+E71+E74+E77+E80+E83+E86+E89+E92+E98+E101+E104+E107+E110+E113+E116+E38+E119+E122+E59+E131+E41</f>
        <v>9494197.899999997</v>
      </c>
      <c r="F16" s="10">
        <f>F20+F23+F26+F29+F32+F35+F44+F47+F50+F53+F56+F62+F65+F68+F71+F74+F77+F80+F83+F86+F89+F92+F98+F101+F104+F107+F110+F113+F116+F38+F119+F122+F59+F131+F41</f>
        <v>9420371.58</v>
      </c>
      <c r="G16" s="10">
        <f>G20+G23+G26+G29+G32+G35+G44+G47+G50+G53+G56+G62+G65+G68+G71+G74+G77+G80+G83+G86+G89+G92+G98+G101+G104+G107+G110+G113+G116+G38+G119+G122+G59</f>
        <v>1584.03</v>
      </c>
      <c r="H16" s="24">
        <f t="shared" si="1"/>
        <v>99.20572173874746</v>
      </c>
    </row>
    <row r="17" spans="1:8" ht="27.75" customHeight="1">
      <c r="A17" s="69"/>
      <c r="B17" s="6" t="s">
        <v>7</v>
      </c>
      <c r="C17" s="23"/>
      <c r="D17" s="6"/>
      <c r="E17" s="10">
        <f>E21+E24+E27+E30+E33+E36+E45+E48+E51+E54+E57+E63+E66+E69+E72+E75+E78+E81+E84+E87+E90+E93+E96+E99+E102+E105+E108+E111+E114+E117+E39+E126+E129</f>
        <v>3745020.15</v>
      </c>
      <c r="F17" s="10">
        <f>F21+F24+F27+F30+F33+F36+F45+F48+F51+F54+F57+F63+F66+F69+F72+F75+F78+F81+F84+F87+F90+F93+F96+F99+F102+F105+F108+F111+F114+F117+F39+F126+F129</f>
        <v>3710242.2699999996</v>
      </c>
      <c r="G17" s="10">
        <f>G21+G24+G27+G30+G33+G36+G45+G48+G51+G54+G57+G63+G66+G69+G72+G75+G78+G81+G84+G87+G90+G93+G96+G99+G102+G105+G108+G111+G114+G117+G39+G126</f>
        <v>35.41</v>
      </c>
      <c r="H17" s="24">
        <f t="shared" si="1"/>
        <v>99.07041114318169</v>
      </c>
    </row>
    <row r="18" spans="1:8" ht="113.25" customHeight="1">
      <c r="A18" s="70"/>
      <c r="B18" s="7" t="s">
        <v>57</v>
      </c>
      <c r="C18" s="23"/>
      <c r="D18" s="6"/>
      <c r="E18" s="10">
        <f>E120+E123</f>
        <v>460.78000000000003</v>
      </c>
      <c r="F18" s="10">
        <f>F120+F123</f>
        <v>333.66999999999996</v>
      </c>
      <c r="G18" s="10">
        <f>G120+G123</f>
        <v>0</v>
      </c>
      <c r="H18" s="24">
        <f t="shared" si="1"/>
        <v>72.41416728156602</v>
      </c>
    </row>
    <row r="19" spans="1:8" ht="26.25" customHeight="1">
      <c r="A19" s="74" t="s">
        <v>20</v>
      </c>
      <c r="B19" s="8" t="s">
        <v>5</v>
      </c>
      <c r="C19" s="22"/>
      <c r="D19" s="8"/>
      <c r="E19" s="15">
        <f>SUM(E20:E21)</f>
        <v>777222</v>
      </c>
      <c r="F19" s="15">
        <f>SUM(F20:F21)</f>
        <v>776769.45</v>
      </c>
      <c r="G19" s="15">
        <f>SUM(G20:G21)</f>
        <v>197.3</v>
      </c>
      <c r="H19" s="24">
        <f t="shared" si="1"/>
        <v>99.91638811047551</v>
      </c>
    </row>
    <row r="20" spans="1:8" ht="27" customHeight="1">
      <c r="A20" s="75"/>
      <c r="B20" s="8" t="s">
        <v>6</v>
      </c>
      <c r="C20" s="29" t="s">
        <v>69</v>
      </c>
      <c r="D20" s="29" t="s">
        <v>70</v>
      </c>
      <c r="E20" s="14">
        <f>768477+8745</f>
        <v>777222</v>
      </c>
      <c r="F20" s="14">
        <f>768070.69+8698.76</f>
        <v>776769.45</v>
      </c>
      <c r="G20" s="14">
        <v>197.3</v>
      </c>
      <c r="H20" s="24">
        <f t="shared" si="1"/>
        <v>99.91638811047551</v>
      </c>
    </row>
    <row r="21" spans="1:8" ht="34.5" customHeight="1">
      <c r="A21" s="76"/>
      <c r="B21" s="8" t="s">
        <v>7</v>
      </c>
      <c r="C21" s="22"/>
      <c r="D21" s="8"/>
      <c r="E21" s="14"/>
      <c r="F21" s="13"/>
      <c r="G21" s="13"/>
      <c r="H21" s="24"/>
    </row>
    <row r="22" spans="1:8" ht="50.25" customHeight="1">
      <c r="A22" s="74" t="s">
        <v>21</v>
      </c>
      <c r="B22" s="8" t="s">
        <v>5</v>
      </c>
      <c r="C22" s="22"/>
      <c r="D22" s="8"/>
      <c r="E22" s="15">
        <f>SUM(E23:E24)</f>
        <v>39169.2</v>
      </c>
      <c r="F22" s="15">
        <f>SUM(F23:F24)</f>
        <v>38937.79</v>
      </c>
      <c r="G22" s="15">
        <f>SUM(G23:G24)</f>
        <v>5</v>
      </c>
      <c r="H22" s="24">
        <f t="shared" si="1"/>
        <v>99.39643903883665</v>
      </c>
    </row>
    <row r="23" spans="1:8" ht="18.75" customHeight="1">
      <c r="A23" s="75"/>
      <c r="B23" s="8" t="s">
        <v>6</v>
      </c>
      <c r="C23" s="29" t="s">
        <v>71</v>
      </c>
      <c r="D23" s="29" t="s">
        <v>72</v>
      </c>
      <c r="E23" s="14">
        <f>35570+3599.2</f>
        <v>39169.2</v>
      </c>
      <c r="F23" s="11">
        <f>35419.54+3518.25</f>
        <v>38937.79</v>
      </c>
      <c r="G23" s="11">
        <v>5</v>
      </c>
      <c r="H23" s="24">
        <f t="shared" si="1"/>
        <v>99.39643903883665</v>
      </c>
    </row>
    <row r="24" spans="1:8" ht="99.75" customHeight="1">
      <c r="A24" s="76"/>
      <c r="B24" s="8" t="s">
        <v>7</v>
      </c>
      <c r="C24" s="22"/>
      <c r="D24" s="8"/>
      <c r="E24" s="14"/>
      <c r="F24" s="13"/>
      <c r="G24" s="13"/>
      <c r="H24" s="24"/>
    </row>
    <row r="25" spans="1:8" ht="21.75" customHeight="1">
      <c r="A25" s="74" t="s">
        <v>22</v>
      </c>
      <c r="B25" s="8" t="s">
        <v>5</v>
      </c>
      <c r="C25" s="22"/>
      <c r="D25" s="8"/>
      <c r="E25" s="15">
        <f>SUM(E26:E27)</f>
        <v>118396.5</v>
      </c>
      <c r="F25" s="15">
        <f>SUM(F26:F27)</f>
        <v>118084.59</v>
      </c>
      <c r="G25" s="15">
        <f>SUM(G26:G27)</f>
        <v>36.8</v>
      </c>
      <c r="H25" s="24">
        <f t="shared" si="1"/>
        <v>99.70547271245348</v>
      </c>
    </row>
    <row r="26" spans="1:8" ht="18.75" customHeight="1">
      <c r="A26" s="75"/>
      <c r="B26" s="8" t="s">
        <v>6</v>
      </c>
      <c r="C26" s="29" t="s">
        <v>73</v>
      </c>
      <c r="D26" s="29" t="s">
        <v>74</v>
      </c>
      <c r="E26" s="14">
        <f>116008+2388.5</f>
        <v>118396.5</v>
      </c>
      <c r="F26" s="14">
        <f>115820.67+2263.92</f>
        <v>118084.59</v>
      </c>
      <c r="G26" s="14">
        <v>36.8</v>
      </c>
      <c r="H26" s="24">
        <f t="shared" si="1"/>
        <v>99.70547271245348</v>
      </c>
    </row>
    <row r="27" spans="1:8" ht="72" customHeight="1">
      <c r="A27" s="76"/>
      <c r="B27" s="8" t="s">
        <v>7</v>
      </c>
      <c r="C27" s="22"/>
      <c r="D27" s="8"/>
      <c r="E27" s="14"/>
      <c r="F27" s="13"/>
      <c r="G27" s="13"/>
      <c r="H27" s="24"/>
    </row>
    <row r="28" spans="1:8" ht="21" customHeight="1">
      <c r="A28" s="60" t="s">
        <v>23</v>
      </c>
      <c r="B28" s="41" t="s">
        <v>5</v>
      </c>
      <c r="C28" s="42"/>
      <c r="D28" s="41"/>
      <c r="E28" s="43">
        <f>SUM(E29:E30)</f>
        <v>91</v>
      </c>
      <c r="F28" s="43">
        <f>SUM(F29:F30)</f>
        <v>90.59</v>
      </c>
      <c r="G28" s="43">
        <f>SUM(G29:G30)</f>
        <v>0.72</v>
      </c>
      <c r="H28" s="44">
        <f t="shared" si="1"/>
        <v>98.75824175824177</v>
      </c>
    </row>
    <row r="29" spans="1:8" ht="18.75" customHeight="1">
      <c r="A29" s="61"/>
      <c r="B29" s="41" t="s">
        <v>6</v>
      </c>
      <c r="C29" s="47" t="s">
        <v>75</v>
      </c>
      <c r="D29" s="47" t="s">
        <v>139</v>
      </c>
      <c r="E29" s="45">
        <v>91</v>
      </c>
      <c r="F29" s="45">
        <v>90.59</v>
      </c>
      <c r="G29" s="45">
        <v>0.72</v>
      </c>
      <c r="H29" s="44">
        <f t="shared" si="1"/>
        <v>98.75824175824177</v>
      </c>
    </row>
    <row r="30" spans="1:8" ht="29.25" customHeight="1">
      <c r="A30" s="62"/>
      <c r="B30" s="41" t="s">
        <v>7</v>
      </c>
      <c r="C30" s="42"/>
      <c r="D30" s="41"/>
      <c r="E30" s="45"/>
      <c r="F30" s="51"/>
      <c r="G30" s="51"/>
      <c r="H30" s="44"/>
    </row>
    <row r="31" spans="1:8" ht="21.75" customHeight="1">
      <c r="A31" s="74" t="s">
        <v>24</v>
      </c>
      <c r="B31" s="8" t="s">
        <v>5</v>
      </c>
      <c r="C31" s="22"/>
      <c r="D31" s="8"/>
      <c r="E31" s="15">
        <f>SUM(E32:E33)</f>
        <v>591583.4</v>
      </c>
      <c r="F31" s="15">
        <f>SUM(F32:F33)</f>
        <v>590159.2799999999</v>
      </c>
      <c r="G31" s="15">
        <f>SUM(G32:G33)</f>
        <v>463</v>
      </c>
      <c r="H31" s="24">
        <f t="shared" si="1"/>
        <v>99.6810052479498</v>
      </c>
    </row>
    <row r="32" spans="1:8" ht="18.75" customHeight="1">
      <c r="A32" s="75"/>
      <c r="B32" s="8" t="s">
        <v>6</v>
      </c>
      <c r="C32" s="29" t="s">
        <v>76</v>
      </c>
      <c r="D32" s="29" t="s">
        <v>77</v>
      </c>
      <c r="E32" s="14">
        <f>586639.4+4944</f>
        <v>591583.4</v>
      </c>
      <c r="F32" s="14">
        <f>585463.45+4695.83</f>
        <v>590159.2799999999</v>
      </c>
      <c r="G32" s="14">
        <v>463</v>
      </c>
      <c r="H32" s="24">
        <f t="shared" si="1"/>
        <v>99.6810052479498</v>
      </c>
    </row>
    <row r="33" spans="1:8" ht="31.5" customHeight="1">
      <c r="A33" s="76"/>
      <c r="B33" s="8" t="s">
        <v>7</v>
      </c>
      <c r="C33" s="22"/>
      <c r="D33" s="8"/>
      <c r="E33" s="14"/>
      <c r="F33" s="13"/>
      <c r="G33" s="13"/>
      <c r="H33" s="24"/>
    </row>
    <row r="34" spans="1:8" ht="30.75" customHeight="1">
      <c r="A34" s="60" t="s">
        <v>25</v>
      </c>
      <c r="B34" s="41" t="s">
        <v>5</v>
      </c>
      <c r="C34" s="42"/>
      <c r="D34" s="41"/>
      <c r="E34" s="43">
        <f>SUM(E35:E36)</f>
        <v>306500</v>
      </c>
      <c r="F34" s="43">
        <f>SUM(F35:F36)</f>
        <v>306473.4</v>
      </c>
      <c r="G34" s="43">
        <f>SUM(G35:G36)</f>
        <v>30.38</v>
      </c>
      <c r="H34" s="44">
        <f t="shared" si="1"/>
        <v>99.98140946166394</v>
      </c>
    </row>
    <row r="35" spans="1:8" ht="18.75" customHeight="1">
      <c r="A35" s="83"/>
      <c r="B35" s="41" t="s">
        <v>6</v>
      </c>
      <c r="C35" s="47" t="s">
        <v>78</v>
      </c>
      <c r="D35" s="47" t="s">
        <v>142</v>
      </c>
      <c r="E35" s="45">
        <v>306500</v>
      </c>
      <c r="F35" s="45">
        <v>306473.4</v>
      </c>
      <c r="G35" s="45">
        <v>30.38</v>
      </c>
      <c r="H35" s="44">
        <f t="shared" si="1"/>
        <v>99.98140946166394</v>
      </c>
    </row>
    <row r="36" spans="1:8" ht="32.25" customHeight="1">
      <c r="A36" s="84"/>
      <c r="B36" s="41" t="s">
        <v>7</v>
      </c>
      <c r="C36" s="42"/>
      <c r="D36" s="41"/>
      <c r="E36" s="45"/>
      <c r="F36" s="45"/>
      <c r="G36" s="45"/>
      <c r="H36" s="44"/>
    </row>
    <row r="37" spans="1:8" ht="25.5" customHeight="1">
      <c r="A37" s="71" t="s">
        <v>46</v>
      </c>
      <c r="B37" s="34" t="s">
        <v>5</v>
      </c>
      <c r="C37" s="52"/>
      <c r="D37" s="34"/>
      <c r="E37" s="15">
        <f>SUM(E38:E39)</f>
        <v>1181786.2000000002</v>
      </c>
      <c r="F37" s="15">
        <f>SUM(F38:F39)</f>
        <v>1177437.33</v>
      </c>
      <c r="G37" s="15">
        <f>SUM(G38:G39)</f>
        <v>0</v>
      </c>
      <c r="H37" s="53">
        <f>(F37-G37)/E37*100</f>
        <v>99.63200873389788</v>
      </c>
    </row>
    <row r="38" spans="1:8" ht="37.5" customHeight="1">
      <c r="A38" s="72"/>
      <c r="B38" s="34" t="s">
        <v>6</v>
      </c>
      <c r="C38" s="35" t="s">
        <v>167</v>
      </c>
      <c r="D38" s="35" t="s">
        <v>149</v>
      </c>
      <c r="E38" s="14">
        <f>5880+736117.3</f>
        <v>741997.3</v>
      </c>
      <c r="F38" s="14">
        <f>5801.78+733443.87</f>
        <v>739245.65</v>
      </c>
      <c r="G38" s="14"/>
      <c r="H38" s="53">
        <f>(F38-G38)/E38*100</f>
        <v>99.62915633250957</v>
      </c>
    </row>
    <row r="39" spans="1:8" ht="21.75" customHeight="1">
      <c r="A39" s="73"/>
      <c r="B39" s="34" t="s">
        <v>7</v>
      </c>
      <c r="C39" s="35" t="s">
        <v>112</v>
      </c>
      <c r="D39" s="33" t="s">
        <v>148</v>
      </c>
      <c r="E39" s="14">
        <v>439788.9</v>
      </c>
      <c r="F39" s="14">
        <v>438191.68</v>
      </c>
      <c r="G39" s="14"/>
      <c r="H39" s="53">
        <f>(F39-G39)/E39*100</f>
        <v>99.63682121126749</v>
      </c>
    </row>
    <row r="40" spans="1:8" ht="21.75" customHeight="1">
      <c r="A40" s="71" t="s">
        <v>178</v>
      </c>
      <c r="B40" s="34" t="s">
        <v>5</v>
      </c>
      <c r="C40" s="52"/>
      <c r="D40" s="34"/>
      <c r="E40" s="15">
        <f>SUM(E41:E42)</f>
        <v>2137.1</v>
      </c>
      <c r="F40" s="15">
        <f>SUM(F41:F42)</f>
        <v>2137.02</v>
      </c>
      <c r="G40" s="15">
        <f>SUM(G41:G42)</f>
        <v>0</v>
      </c>
      <c r="H40" s="53">
        <f>(F40-G40)/E40*100</f>
        <v>99.996256609424</v>
      </c>
    </row>
    <row r="41" spans="1:8" ht="21.75" customHeight="1">
      <c r="A41" s="72"/>
      <c r="B41" s="34" t="s">
        <v>6</v>
      </c>
      <c r="C41" s="35" t="s">
        <v>179</v>
      </c>
      <c r="D41" s="35"/>
      <c r="E41" s="14">
        <v>2137.1</v>
      </c>
      <c r="F41" s="14">
        <v>2137.02</v>
      </c>
      <c r="G41" s="14"/>
      <c r="H41" s="53">
        <f>(F41-G41)/E41*100</f>
        <v>99.996256609424</v>
      </c>
    </row>
    <row r="42" spans="1:8" ht="21.75" customHeight="1">
      <c r="A42" s="73"/>
      <c r="B42" s="34" t="s">
        <v>7</v>
      </c>
      <c r="C42" s="35"/>
      <c r="D42" s="33"/>
      <c r="E42" s="14"/>
      <c r="F42" s="14"/>
      <c r="G42" s="14"/>
      <c r="H42" s="53"/>
    </row>
    <row r="43" spans="1:8" ht="21" customHeight="1">
      <c r="A43" s="63" t="s">
        <v>26</v>
      </c>
      <c r="B43" s="41" t="s">
        <v>5</v>
      </c>
      <c r="C43" s="42"/>
      <c r="D43" s="41"/>
      <c r="E43" s="43">
        <f>SUM(E44:E45)</f>
        <v>1708.4</v>
      </c>
      <c r="F43" s="43">
        <f>SUM(F44:F45)</f>
        <v>1708.21</v>
      </c>
      <c r="G43" s="43">
        <f>SUM(G44:G45)</f>
        <v>0</v>
      </c>
      <c r="H43" s="44">
        <f t="shared" si="1"/>
        <v>99.98887848279091</v>
      </c>
    </row>
    <row r="44" spans="1:8" ht="21" customHeight="1">
      <c r="A44" s="64"/>
      <c r="B44" s="41" t="s">
        <v>6</v>
      </c>
      <c r="C44" s="47" t="s">
        <v>79</v>
      </c>
      <c r="D44" s="41"/>
      <c r="E44" s="45">
        <v>1708.4</v>
      </c>
      <c r="F44" s="45">
        <v>1708.21</v>
      </c>
      <c r="G44" s="45"/>
      <c r="H44" s="44">
        <f t="shared" si="1"/>
        <v>99.98887848279091</v>
      </c>
    </row>
    <row r="45" spans="1:8" ht="78.75" customHeight="1">
      <c r="A45" s="65"/>
      <c r="B45" s="41" t="s">
        <v>7</v>
      </c>
      <c r="C45" s="42"/>
      <c r="D45" s="41"/>
      <c r="E45" s="45"/>
      <c r="F45" s="51"/>
      <c r="G45" s="51"/>
      <c r="H45" s="44"/>
    </row>
    <row r="46" spans="1:8" ht="19.5" customHeight="1">
      <c r="A46" s="74" t="s">
        <v>27</v>
      </c>
      <c r="B46" s="8" t="s">
        <v>5</v>
      </c>
      <c r="C46" s="22"/>
      <c r="D46" s="8"/>
      <c r="E46" s="15">
        <f>SUM(E47:E48)</f>
        <v>21985.3</v>
      </c>
      <c r="F46" s="15">
        <f>SUM(F47:F48)</f>
        <v>21786.05</v>
      </c>
      <c r="G46" s="15">
        <f>SUM(G47:G48)</f>
        <v>37.3</v>
      </c>
      <c r="H46" s="24">
        <f t="shared" si="1"/>
        <v>98.92405379958427</v>
      </c>
    </row>
    <row r="47" spans="1:8" ht="18.75" customHeight="1">
      <c r="A47" s="75"/>
      <c r="B47" s="8" t="s">
        <v>6</v>
      </c>
      <c r="C47" s="29" t="s">
        <v>80</v>
      </c>
      <c r="D47" s="29" t="s">
        <v>81</v>
      </c>
      <c r="E47" s="14">
        <f>21863.2+122.1</f>
        <v>21985.3</v>
      </c>
      <c r="F47" s="14">
        <f>21675.79+110.26</f>
        <v>21786.05</v>
      </c>
      <c r="G47" s="14">
        <v>37.3</v>
      </c>
      <c r="H47" s="24">
        <f t="shared" si="1"/>
        <v>98.92405379958427</v>
      </c>
    </row>
    <row r="48" spans="1:8" ht="38.25" customHeight="1">
      <c r="A48" s="76"/>
      <c r="B48" s="8" t="s">
        <v>7</v>
      </c>
      <c r="C48" s="22"/>
      <c r="D48" s="8"/>
      <c r="E48" s="14"/>
      <c r="F48" s="13"/>
      <c r="G48" s="13"/>
      <c r="H48" s="24"/>
    </row>
    <row r="49" spans="1:8" ht="18.75" customHeight="1">
      <c r="A49" s="60" t="s">
        <v>28</v>
      </c>
      <c r="B49" s="41" t="s">
        <v>5</v>
      </c>
      <c r="C49" s="42"/>
      <c r="D49" s="41"/>
      <c r="E49" s="43">
        <f>SUM(E50:E51)</f>
        <v>242.39999999999998</v>
      </c>
      <c r="F49" s="43">
        <f>SUM(F50:F51)</f>
        <v>240.10999999999999</v>
      </c>
      <c r="G49" s="43">
        <f>SUM(G50:G51)</f>
        <v>0</v>
      </c>
      <c r="H49" s="44">
        <f t="shared" si="1"/>
        <v>99.05528052805282</v>
      </c>
    </row>
    <row r="50" spans="1:8" ht="18.75" customHeight="1">
      <c r="A50" s="66"/>
      <c r="B50" s="41" t="s">
        <v>6</v>
      </c>
      <c r="C50" s="47" t="s">
        <v>82</v>
      </c>
      <c r="D50" s="47" t="s">
        <v>83</v>
      </c>
      <c r="E50" s="45">
        <f>19.7+222.7</f>
        <v>242.39999999999998</v>
      </c>
      <c r="F50" s="45">
        <f>19.66+220.45</f>
        <v>240.10999999999999</v>
      </c>
      <c r="G50" s="45"/>
      <c r="H50" s="44">
        <f t="shared" si="1"/>
        <v>99.05528052805282</v>
      </c>
    </row>
    <row r="51" spans="1:8" ht="43.5" customHeight="1">
      <c r="A51" s="67"/>
      <c r="B51" s="41" t="s">
        <v>7</v>
      </c>
      <c r="C51" s="42"/>
      <c r="D51" s="41"/>
      <c r="E51" s="45"/>
      <c r="F51" s="51"/>
      <c r="G51" s="51"/>
      <c r="H51" s="44"/>
    </row>
    <row r="52" spans="1:8" ht="18.75" customHeight="1">
      <c r="A52" s="60" t="s">
        <v>84</v>
      </c>
      <c r="B52" s="41" t="s">
        <v>5</v>
      </c>
      <c r="C52" s="42"/>
      <c r="D52" s="41"/>
      <c r="E52" s="43">
        <f>SUM(E53:E54)</f>
        <v>709854.3</v>
      </c>
      <c r="F52" s="43">
        <f>SUM(F53:F54)</f>
        <v>708448.13</v>
      </c>
      <c r="G52" s="43">
        <f>SUM(G53:G54)</f>
        <v>204.42</v>
      </c>
      <c r="H52" s="44">
        <f t="shared" si="1"/>
        <v>99.77310977759801</v>
      </c>
    </row>
    <row r="53" spans="1:8" ht="18.75" customHeight="1">
      <c r="A53" s="61"/>
      <c r="B53" s="41" t="s">
        <v>6</v>
      </c>
      <c r="C53" s="47" t="s">
        <v>85</v>
      </c>
      <c r="D53" s="47" t="s">
        <v>86</v>
      </c>
      <c r="E53" s="45">
        <f>704581+5273.3</f>
        <v>709854.3</v>
      </c>
      <c r="F53" s="45">
        <f>703200+5248.13</f>
        <v>708448.13</v>
      </c>
      <c r="G53" s="45">
        <v>204.42</v>
      </c>
      <c r="H53" s="44">
        <f t="shared" si="1"/>
        <v>99.77310977759801</v>
      </c>
    </row>
    <row r="54" spans="1:8" ht="26.25" customHeight="1">
      <c r="A54" s="62"/>
      <c r="B54" s="41" t="s">
        <v>7</v>
      </c>
      <c r="C54" s="42"/>
      <c r="D54" s="41"/>
      <c r="E54" s="45"/>
      <c r="F54" s="51"/>
      <c r="G54" s="51"/>
      <c r="H54" s="44"/>
    </row>
    <row r="55" spans="1:8" ht="18.75" customHeight="1">
      <c r="A55" s="74" t="s">
        <v>29</v>
      </c>
      <c r="B55" s="8" t="s">
        <v>5</v>
      </c>
      <c r="C55" s="22"/>
      <c r="D55" s="8"/>
      <c r="E55" s="15">
        <f>SUM(E56:E57)</f>
        <v>17138</v>
      </c>
      <c r="F55" s="15">
        <f>SUM(F56:F57)</f>
        <v>17044.620000000003</v>
      </c>
      <c r="G55" s="15">
        <f>SUM(G56:G57)</f>
        <v>24.5</v>
      </c>
      <c r="H55" s="24">
        <f t="shared" si="1"/>
        <v>99.31217178200492</v>
      </c>
    </row>
    <row r="56" spans="1:8" ht="18.75" customHeight="1">
      <c r="A56" s="75"/>
      <c r="B56" s="8" t="s">
        <v>6</v>
      </c>
      <c r="C56" s="29" t="s">
        <v>87</v>
      </c>
      <c r="D56" s="29" t="s">
        <v>150</v>
      </c>
      <c r="E56" s="14">
        <f>16855+283</f>
        <v>17138</v>
      </c>
      <c r="F56" s="14">
        <f>16765.33+279.3-0.01</f>
        <v>17044.620000000003</v>
      </c>
      <c r="G56" s="14">
        <v>24.5</v>
      </c>
      <c r="H56" s="24">
        <f t="shared" si="1"/>
        <v>99.31217178200492</v>
      </c>
    </row>
    <row r="57" spans="1:8" ht="28.5" customHeight="1">
      <c r="A57" s="76"/>
      <c r="B57" s="8" t="s">
        <v>7</v>
      </c>
      <c r="C57" s="22"/>
      <c r="D57" s="8"/>
      <c r="E57" s="14"/>
      <c r="F57" s="13"/>
      <c r="G57" s="13"/>
      <c r="H57" s="24"/>
    </row>
    <row r="58" spans="1:8" ht="36.75" customHeight="1">
      <c r="A58" s="60" t="s">
        <v>147</v>
      </c>
      <c r="B58" s="41" t="s">
        <v>5</v>
      </c>
      <c r="C58" s="42"/>
      <c r="D58" s="41"/>
      <c r="E58" s="43">
        <f>SUM(E59:E60)</f>
        <v>999879.2</v>
      </c>
      <c r="F58" s="43">
        <f>SUM(F59:F60)</f>
        <v>991030.76</v>
      </c>
      <c r="G58" s="43">
        <f>SUM(G59:G60)</f>
        <v>242.79</v>
      </c>
      <c r="H58" s="44">
        <f>(F58-G58)/E58*100</f>
        <v>99.0907671646735</v>
      </c>
    </row>
    <row r="59" spans="1:8" ht="23.25" customHeight="1">
      <c r="A59" s="61"/>
      <c r="B59" s="41" t="s">
        <v>6</v>
      </c>
      <c r="C59" s="47" t="s">
        <v>151</v>
      </c>
      <c r="D59" s="47" t="s">
        <v>152</v>
      </c>
      <c r="E59" s="45">
        <f>487305.8+512573.4</f>
        <v>999879.2</v>
      </c>
      <c r="F59" s="45">
        <f>482315.16+508715.59+0.01</f>
        <v>991030.76</v>
      </c>
      <c r="G59" s="45">
        <v>242.79</v>
      </c>
      <c r="H59" s="44">
        <f>(F59-G59)/E59*100</f>
        <v>99.0907671646735</v>
      </c>
    </row>
    <row r="60" spans="1:8" ht="30" customHeight="1">
      <c r="A60" s="62"/>
      <c r="B60" s="41" t="s">
        <v>7</v>
      </c>
      <c r="C60" s="42"/>
      <c r="D60" s="41"/>
      <c r="E60" s="45"/>
      <c r="F60" s="51"/>
      <c r="G60" s="51"/>
      <c r="H60" s="44"/>
    </row>
    <row r="61" spans="1:8" ht="18.75" customHeight="1">
      <c r="A61" s="74" t="s">
        <v>30</v>
      </c>
      <c r="B61" s="8" t="s">
        <v>5</v>
      </c>
      <c r="C61" s="22"/>
      <c r="D61" s="8"/>
      <c r="E61" s="15">
        <f>SUM(E62:E63)</f>
        <v>987057</v>
      </c>
      <c r="F61" s="15">
        <f>SUM(F62:F63)</f>
        <v>979577.9</v>
      </c>
      <c r="G61" s="12">
        <f>SUM(G62:G63)</f>
        <v>162</v>
      </c>
      <c r="H61" s="24">
        <f t="shared" si="1"/>
        <v>99.22587044111941</v>
      </c>
    </row>
    <row r="62" spans="1:8" ht="18.75" customHeight="1">
      <c r="A62" s="75"/>
      <c r="B62" s="8" t="s">
        <v>6</v>
      </c>
      <c r="C62" s="29" t="s">
        <v>88</v>
      </c>
      <c r="D62" s="29" t="s">
        <v>89</v>
      </c>
      <c r="E62" s="14">
        <v>987057</v>
      </c>
      <c r="F62" s="14">
        <v>979577.9</v>
      </c>
      <c r="G62" s="13">
        <v>162</v>
      </c>
      <c r="H62" s="24">
        <f t="shared" si="1"/>
        <v>99.22587044111941</v>
      </c>
    </row>
    <row r="63" spans="1:8" ht="30" customHeight="1">
      <c r="A63" s="76"/>
      <c r="B63" s="8" t="s">
        <v>7</v>
      </c>
      <c r="C63" s="22"/>
      <c r="D63" s="8"/>
      <c r="E63" s="14"/>
      <c r="F63" s="13"/>
      <c r="G63" s="13"/>
      <c r="H63" s="24"/>
    </row>
    <row r="64" spans="1:8" ht="18.75" customHeight="1">
      <c r="A64" s="74" t="s">
        <v>153</v>
      </c>
      <c r="B64" s="8" t="s">
        <v>5</v>
      </c>
      <c r="C64" s="22"/>
      <c r="D64" s="8"/>
      <c r="E64" s="15">
        <f>SUM(E65:E66)</f>
        <v>732006.6</v>
      </c>
      <c r="F64" s="15">
        <f>SUM(F65:F66)</f>
        <v>724452.82</v>
      </c>
      <c r="G64" s="15">
        <f>SUM(G65:G66)</f>
        <v>0.2</v>
      </c>
      <c r="H64" s="24">
        <f t="shared" si="1"/>
        <v>98.96804482363957</v>
      </c>
    </row>
    <row r="65" spans="1:8" ht="18.75" customHeight="1">
      <c r="A65" s="75"/>
      <c r="B65" s="8" t="s">
        <v>6</v>
      </c>
      <c r="C65" s="29" t="s">
        <v>90</v>
      </c>
      <c r="D65" s="29" t="s">
        <v>91</v>
      </c>
      <c r="E65" s="14">
        <v>732006.6</v>
      </c>
      <c r="F65" s="14">
        <v>724452.82</v>
      </c>
      <c r="G65" s="14">
        <v>0.2</v>
      </c>
      <c r="H65" s="24">
        <f t="shared" si="1"/>
        <v>98.96804482363957</v>
      </c>
    </row>
    <row r="66" spans="1:8" ht="30" customHeight="1">
      <c r="A66" s="76"/>
      <c r="B66" s="8" t="s">
        <v>7</v>
      </c>
      <c r="C66" s="22"/>
      <c r="D66" s="8"/>
      <c r="E66" s="14"/>
      <c r="F66" s="13"/>
      <c r="G66" s="13"/>
      <c r="H66" s="24"/>
    </row>
    <row r="67" spans="1:8" ht="18.75" customHeight="1">
      <c r="A67" s="74" t="s">
        <v>31</v>
      </c>
      <c r="B67" s="8" t="s">
        <v>5</v>
      </c>
      <c r="C67" s="22"/>
      <c r="D67" s="8"/>
      <c r="E67" s="15">
        <f>SUM(E68:E69)</f>
        <v>1716.1</v>
      </c>
      <c r="F67" s="15">
        <f>SUM(F68:F69)</f>
        <v>1709.77</v>
      </c>
      <c r="G67" s="15">
        <f>SUM(G68:G69)</f>
        <v>2.6</v>
      </c>
      <c r="H67" s="24">
        <f t="shared" si="1"/>
        <v>99.47963405395956</v>
      </c>
    </row>
    <row r="68" spans="1:8" ht="18.75" customHeight="1">
      <c r="A68" s="75"/>
      <c r="B68" s="8" t="s">
        <v>6</v>
      </c>
      <c r="C68" s="29" t="s">
        <v>92</v>
      </c>
      <c r="D68" s="29" t="s">
        <v>93</v>
      </c>
      <c r="E68" s="14">
        <v>1716.1</v>
      </c>
      <c r="F68" s="14">
        <v>1709.77</v>
      </c>
      <c r="G68" s="14">
        <v>2.6</v>
      </c>
      <c r="H68" s="24">
        <f t="shared" si="1"/>
        <v>99.47963405395956</v>
      </c>
    </row>
    <row r="69" spans="1:8" ht="30.75" customHeight="1">
      <c r="A69" s="76"/>
      <c r="B69" s="8" t="s">
        <v>7</v>
      </c>
      <c r="C69" s="22"/>
      <c r="D69" s="8"/>
      <c r="E69" s="14"/>
      <c r="F69" s="13"/>
      <c r="G69" s="13"/>
      <c r="H69" s="24"/>
    </row>
    <row r="70" spans="1:8" ht="49.5" customHeight="1">
      <c r="A70" s="60" t="s">
        <v>32</v>
      </c>
      <c r="B70" s="41" t="s">
        <v>5</v>
      </c>
      <c r="C70" s="42"/>
      <c r="D70" s="41"/>
      <c r="E70" s="43">
        <f>SUM(E71:E72)</f>
        <v>108.1</v>
      </c>
      <c r="F70" s="43">
        <f>SUM(F71:F72)</f>
        <v>105.84</v>
      </c>
      <c r="G70" s="43">
        <f>SUM(G71:G72)</f>
        <v>0</v>
      </c>
      <c r="H70" s="44">
        <f t="shared" si="1"/>
        <v>97.90934320074007</v>
      </c>
    </row>
    <row r="71" spans="1:8" ht="18.75" customHeight="1">
      <c r="A71" s="61"/>
      <c r="B71" s="41" t="s">
        <v>6</v>
      </c>
      <c r="C71" s="47" t="s">
        <v>94</v>
      </c>
      <c r="D71" s="47" t="s">
        <v>140</v>
      </c>
      <c r="E71" s="45">
        <v>108.1</v>
      </c>
      <c r="F71" s="45">
        <v>105.84</v>
      </c>
      <c r="G71" s="45"/>
      <c r="H71" s="44">
        <f t="shared" si="1"/>
        <v>97.90934320074007</v>
      </c>
    </row>
    <row r="72" spans="1:8" ht="84" customHeight="1">
      <c r="A72" s="62"/>
      <c r="B72" s="41" t="s">
        <v>7</v>
      </c>
      <c r="C72" s="42"/>
      <c r="D72" s="41"/>
      <c r="E72" s="45"/>
      <c r="F72" s="51"/>
      <c r="G72" s="51"/>
      <c r="H72" s="44"/>
    </row>
    <row r="73" spans="1:8" ht="24" customHeight="1">
      <c r="A73" s="74" t="s">
        <v>33</v>
      </c>
      <c r="B73" s="8" t="s">
        <v>5</v>
      </c>
      <c r="C73" s="22"/>
      <c r="D73" s="8"/>
      <c r="E73" s="15">
        <f>SUM(E74:E75)</f>
        <v>17960.7</v>
      </c>
      <c r="F73" s="15">
        <f>SUM(F74:F75)</f>
        <v>17827.83</v>
      </c>
      <c r="G73" s="15">
        <f>SUM(G74:G75)</f>
        <v>7.4</v>
      </c>
      <c r="H73" s="24">
        <f t="shared" si="1"/>
        <v>99.21901707617187</v>
      </c>
    </row>
    <row r="74" spans="1:8" ht="18.75" customHeight="1">
      <c r="A74" s="75"/>
      <c r="B74" s="8" t="s">
        <v>6</v>
      </c>
      <c r="C74" s="29" t="s">
        <v>95</v>
      </c>
      <c r="D74" s="29" t="s">
        <v>96</v>
      </c>
      <c r="E74" s="14">
        <v>17960.7</v>
      </c>
      <c r="F74" s="14">
        <v>17827.83</v>
      </c>
      <c r="G74" s="14">
        <v>7.4</v>
      </c>
      <c r="H74" s="24">
        <f t="shared" si="1"/>
        <v>99.21901707617187</v>
      </c>
    </row>
    <row r="75" spans="1:8" ht="55.5" customHeight="1">
      <c r="A75" s="76"/>
      <c r="B75" s="8" t="s">
        <v>7</v>
      </c>
      <c r="C75" s="22"/>
      <c r="D75" s="8"/>
      <c r="E75" s="14"/>
      <c r="F75" s="14"/>
      <c r="G75" s="14"/>
      <c r="H75" s="24"/>
    </row>
    <row r="76" spans="1:8" ht="21" customHeight="1">
      <c r="A76" s="74" t="s">
        <v>34</v>
      </c>
      <c r="B76" s="8" t="s">
        <v>5</v>
      </c>
      <c r="C76" s="22"/>
      <c r="D76" s="8"/>
      <c r="E76" s="15">
        <f>SUM(E77:E78)</f>
        <v>12789.8</v>
      </c>
      <c r="F76" s="15">
        <f>SUM(F77:F78)</f>
        <v>12708.91</v>
      </c>
      <c r="G76" s="15">
        <f>SUM(G77:G78)</f>
        <v>5.3</v>
      </c>
      <c r="H76" s="24">
        <f t="shared" si="1"/>
        <v>99.32610361381727</v>
      </c>
    </row>
    <row r="77" spans="1:8" ht="18.75" customHeight="1">
      <c r="A77" s="75"/>
      <c r="B77" s="8" t="s">
        <v>6</v>
      </c>
      <c r="C77" s="29" t="s">
        <v>97</v>
      </c>
      <c r="D77" s="29" t="s">
        <v>98</v>
      </c>
      <c r="E77" s="14">
        <v>12789.8</v>
      </c>
      <c r="F77" s="14">
        <v>12708.91</v>
      </c>
      <c r="G77" s="14">
        <v>5.3</v>
      </c>
      <c r="H77" s="24">
        <f t="shared" si="1"/>
        <v>99.32610361381727</v>
      </c>
    </row>
    <row r="78" spans="1:8" ht="30.75" customHeight="1">
      <c r="A78" s="76"/>
      <c r="B78" s="8" t="s">
        <v>7</v>
      </c>
      <c r="C78" s="22"/>
      <c r="D78" s="8"/>
      <c r="E78" s="14"/>
      <c r="F78" s="14"/>
      <c r="G78" s="14"/>
      <c r="H78" s="24"/>
    </row>
    <row r="79" spans="1:8" ht="24.75" customHeight="1">
      <c r="A79" s="74" t="s">
        <v>154</v>
      </c>
      <c r="B79" s="8" t="s">
        <v>5</v>
      </c>
      <c r="C79" s="22"/>
      <c r="D79" s="8"/>
      <c r="E79" s="15">
        <f>SUM(E80:E81)</f>
        <v>3168975</v>
      </c>
      <c r="F79" s="15">
        <f>SUM(F80:F81)</f>
        <v>3161957.68</v>
      </c>
      <c r="G79" s="15">
        <f>SUM(G80:G81)</f>
        <v>66.3</v>
      </c>
      <c r="H79" s="24">
        <f t="shared" si="1"/>
        <v>99.77646967868161</v>
      </c>
    </row>
    <row r="80" spans="1:8" ht="18.75" customHeight="1">
      <c r="A80" s="75"/>
      <c r="B80" s="8" t="s">
        <v>6</v>
      </c>
      <c r="C80" s="29" t="s">
        <v>99</v>
      </c>
      <c r="D80" s="29" t="s">
        <v>100</v>
      </c>
      <c r="E80" s="14">
        <v>3168975</v>
      </c>
      <c r="F80" s="14">
        <v>3161957.68</v>
      </c>
      <c r="G80" s="14">
        <v>66.3</v>
      </c>
      <c r="H80" s="24">
        <f t="shared" si="1"/>
        <v>99.77646967868161</v>
      </c>
    </row>
    <row r="81" spans="1:8" ht="84.75" customHeight="1">
      <c r="A81" s="76"/>
      <c r="B81" s="8" t="s">
        <v>7</v>
      </c>
      <c r="C81" s="22"/>
      <c r="D81" s="8"/>
      <c r="E81" s="15"/>
      <c r="F81" s="15"/>
      <c r="G81" s="15"/>
      <c r="H81" s="24"/>
    </row>
    <row r="82" spans="1:8" ht="21.75" customHeight="1">
      <c r="A82" s="60" t="s">
        <v>35</v>
      </c>
      <c r="B82" s="41" t="s">
        <v>5</v>
      </c>
      <c r="C82" s="42"/>
      <c r="D82" s="41"/>
      <c r="E82" s="43">
        <f>SUM(E83:E84)</f>
        <v>45976</v>
      </c>
      <c r="F82" s="43">
        <f>SUM(F83:F84)</f>
        <v>44595.58</v>
      </c>
      <c r="G82" s="43">
        <f>SUM(G83:G84)</f>
        <v>98.02</v>
      </c>
      <c r="H82" s="44">
        <f t="shared" si="1"/>
        <v>96.78432225508963</v>
      </c>
    </row>
    <row r="83" spans="1:8" ht="18.75" customHeight="1">
      <c r="A83" s="61"/>
      <c r="B83" s="41" t="s">
        <v>6</v>
      </c>
      <c r="C83" s="47" t="s">
        <v>101</v>
      </c>
      <c r="D83" s="47" t="s">
        <v>141</v>
      </c>
      <c r="E83" s="45">
        <v>45976</v>
      </c>
      <c r="F83" s="45">
        <v>44595.58</v>
      </c>
      <c r="G83" s="45">
        <v>98.02</v>
      </c>
      <c r="H83" s="44">
        <f aca="true" t="shared" si="2" ref="H83:H149">(F83-G83)/E83*100</f>
        <v>96.78432225508963</v>
      </c>
    </row>
    <row r="84" spans="1:8" ht="39" customHeight="1">
      <c r="A84" s="62"/>
      <c r="B84" s="41" t="s">
        <v>7</v>
      </c>
      <c r="C84" s="42"/>
      <c r="D84" s="41"/>
      <c r="E84" s="45"/>
      <c r="F84" s="45"/>
      <c r="G84" s="45"/>
      <c r="H84" s="44"/>
    </row>
    <row r="85" spans="1:8" ht="22.5" customHeight="1">
      <c r="A85" s="60" t="s">
        <v>36</v>
      </c>
      <c r="B85" s="41" t="s">
        <v>5</v>
      </c>
      <c r="C85" s="42"/>
      <c r="D85" s="41"/>
      <c r="E85" s="43">
        <f>SUM(E86:E87)</f>
        <v>3999.3</v>
      </c>
      <c r="F85" s="43">
        <f>SUM(F86:F87)</f>
        <v>3999.2</v>
      </c>
      <c r="G85" s="43">
        <f>SUM(G86:G87)</f>
        <v>0</v>
      </c>
      <c r="H85" s="44">
        <f t="shared" si="2"/>
        <v>99.99749956242341</v>
      </c>
    </row>
    <row r="86" spans="1:8" ht="18.75" customHeight="1">
      <c r="A86" s="61"/>
      <c r="B86" s="41" t="s">
        <v>6</v>
      </c>
      <c r="C86" s="47" t="s">
        <v>102</v>
      </c>
      <c r="D86" s="41"/>
      <c r="E86" s="45">
        <v>3999.3</v>
      </c>
      <c r="F86" s="45">
        <v>3999.2</v>
      </c>
      <c r="G86" s="45"/>
      <c r="H86" s="44">
        <f t="shared" si="2"/>
        <v>99.99749956242341</v>
      </c>
    </row>
    <row r="87" spans="1:8" ht="30" customHeight="1">
      <c r="A87" s="62"/>
      <c r="B87" s="41" t="s">
        <v>7</v>
      </c>
      <c r="C87" s="42"/>
      <c r="D87" s="41"/>
      <c r="E87" s="45"/>
      <c r="F87" s="45"/>
      <c r="G87" s="45"/>
      <c r="H87" s="44"/>
    </row>
    <row r="88" spans="1:8" ht="26.25" customHeight="1">
      <c r="A88" s="60" t="s">
        <v>37</v>
      </c>
      <c r="B88" s="41" t="s">
        <v>5</v>
      </c>
      <c r="C88" s="42"/>
      <c r="D88" s="41"/>
      <c r="E88" s="43">
        <f>SUM(E89:E90)</f>
        <v>1612.1</v>
      </c>
      <c r="F88" s="43">
        <f>SUM(F89:F90)</f>
        <v>1591.28</v>
      </c>
      <c r="G88" s="43">
        <f>SUM(G89:G90)</f>
        <v>0</v>
      </c>
      <c r="H88" s="44">
        <f t="shared" si="2"/>
        <v>98.70851684138702</v>
      </c>
    </row>
    <row r="89" spans="1:8" ht="18.75" customHeight="1">
      <c r="A89" s="61"/>
      <c r="B89" s="41" t="s">
        <v>6</v>
      </c>
      <c r="C89" s="47" t="s">
        <v>192</v>
      </c>
      <c r="D89" s="41"/>
      <c r="E89" s="45">
        <v>1612.1</v>
      </c>
      <c r="F89" s="45">
        <v>1591.28</v>
      </c>
      <c r="G89" s="45"/>
      <c r="H89" s="44">
        <f t="shared" si="2"/>
        <v>98.70851684138702</v>
      </c>
    </row>
    <row r="90" spans="1:8" ht="28.5" customHeight="1">
      <c r="A90" s="62"/>
      <c r="B90" s="41" t="s">
        <v>7</v>
      </c>
      <c r="C90" s="47"/>
      <c r="D90" s="41"/>
      <c r="E90" s="45"/>
      <c r="F90" s="45"/>
      <c r="G90" s="45"/>
      <c r="H90" s="44"/>
    </row>
    <row r="91" spans="1:8" ht="24.75" customHeight="1">
      <c r="A91" s="60" t="s">
        <v>38</v>
      </c>
      <c r="B91" s="41" t="s">
        <v>5</v>
      </c>
      <c r="C91" s="42"/>
      <c r="D91" s="41"/>
      <c r="E91" s="43">
        <f>SUM(E92:E93)</f>
        <v>57.8</v>
      </c>
      <c r="F91" s="43">
        <f>SUM(F92:F93)</f>
        <v>53.89</v>
      </c>
      <c r="G91" s="43">
        <f>SUM(G92:G93)</f>
        <v>0</v>
      </c>
      <c r="H91" s="44">
        <f t="shared" si="2"/>
        <v>93.23529411764706</v>
      </c>
    </row>
    <row r="92" spans="1:8" ht="18.75" customHeight="1">
      <c r="A92" s="61"/>
      <c r="B92" s="41" t="s">
        <v>6</v>
      </c>
      <c r="C92" s="47" t="s">
        <v>103</v>
      </c>
      <c r="D92" s="41"/>
      <c r="E92" s="45">
        <v>57.8</v>
      </c>
      <c r="F92" s="45">
        <v>53.89</v>
      </c>
      <c r="G92" s="45"/>
      <c r="H92" s="44">
        <f t="shared" si="2"/>
        <v>93.23529411764706</v>
      </c>
    </row>
    <row r="93" spans="1:8" ht="26.25" customHeight="1">
      <c r="A93" s="62"/>
      <c r="B93" s="41" t="s">
        <v>7</v>
      </c>
      <c r="C93" s="42"/>
      <c r="D93" s="41"/>
      <c r="E93" s="45"/>
      <c r="F93" s="45"/>
      <c r="G93" s="45"/>
      <c r="H93" s="44"/>
    </row>
    <row r="94" spans="1:8" ht="22.5" customHeight="1">
      <c r="A94" s="60" t="s">
        <v>39</v>
      </c>
      <c r="B94" s="41" t="s">
        <v>5</v>
      </c>
      <c r="C94" s="42"/>
      <c r="D94" s="41"/>
      <c r="E94" s="43">
        <f>SUM(E95:E96)</f>
        <v>134.9</v>
      </c>
      <c r="F94" s="43">
        <f>SUM(F95:F96)</f>
        <v>110.22</v>
      </c>
      <c r="G94" s="43">
        <f>SUM(G95:G96)</f>
        <v>0</v>
      </c>
      <c r="H94" s="44">
        <f t="shared" si="2"/>
        <v>81.704966641957</v>
      </c>
    </row>
    <row r="95" spans="1:8" ht="18.75" customHeight="1">
      <c r="A95" s="61"/>
      <c r="B95" s="41" t="s">
        <v>6</v>
      </c>
      <c r="C95" s="42"/>
      <c r="D95" s="41"/>
      <c r="E95" s="45"/>
      <c r="F95" s="45"/>
      <c r="G95" s="45"/>
      <c r="H95" s="44"/>
    </row>
    <row r="96" spans="1:8" ht="58.5" customHeight="1">
      <c r="A96" s="62"/>
      <c r="B96" s="41" t="s">
        <v>7</v>
      </c>
      <c r="C96" s="47" t="s">
        <v>104</v>
      </c>
      <c r="D96" s="50" t="s">
        <v>172</v>
      </c>
      <c r="E96" s="45">
        <v>134.9</v>
      </c>
      <c r="F96" s="45">
        <v>110.22</v>
      </c>
      <c r="G96" s="45"/>
      <c r="H96" s="44">
        <f t="shared" si="2"/>
        <v>81.704966641957</v>
      </c>
    </row>
    <row r="97" spans="1:8" ht="27" customHeight="1">
      <c r="A97" s="60" t="s">
        <v>185</v>
      </c>
      <c r="B97" s="41" t="s">
        <v>5</v>
      </c>
      <c r="C97" s="42"/>
      <c r="D97" s="41"/>
      <c r="E97" s="43">
        <f>SUM(E98:E99)</f>
        <v>783.3</v>
      </c>
      <c r="F97" s="43">
        <f>SUM(F98:F99)</f>
        <v>781.87</v>
      </c>
      <c r="G97" s="43">
        <f>SUM(G98:G99)</f>
        <v>0</v>
      </c>
      <c r="H97" s="44">
        <f t="shared" si="2"/>
        <v>99.81743903995915</v>
      </c>
    </row>
    <row r="98" spans="1:8" ht="18.75" customHeight="1">
      <c r="A98" s="61"/>
      <c r="B98" s="41" t="s">
        <v>6</v>
      </c>
      <c r="C98" s="42"/>
      <c r="D98" s="41"/>
      <c r="E98" s="45"/>
      <c r="F98" s="45"/>
      <c r="G98" s="45"/>
      <c r="H98" s="44"/>
    </row>
    <row r="99" spans="1:8" ht="59.25" customHeight="1">
      <c r="A99" s="62"/>
      <c r="B99" s="41" t="s">
        <v>7</v>
      </c>
      <c r="C99" s="47" t="s">
        <v>105</v>
      </c>
      <c r="D99" s="50" t="s">
        <v>175</v>
      </c>
      <c r="E99" s="45">
        <v>783.3</v>
      </c>
      <c r="F99" s="45">
        <v>781.87</v>
      </c>
      <c r="G99" s="45"/>
      <c r="H99" s="44">
        <f t="shared" si="2"/>
        <v>99.81743903995915</v>
      </c>
    </row>
    <row r="100" spans="1:8" ht="84.75" customHeight="1">
      <c r="A100" s="60" t="s">
        <v>40</v>
      </c>
      <c r="B100" s="41" t="s">
        <v>5</v>
      </c>
      <c r="C100" s="42"/>
      <c r="D100" s="41"/>
      <c r="E100" s="43">
        <f>SUM(E101:E102)</f>
        <v>10</v>
      </c>
      <c r="F100" s="43">
        <f>SUM(F101:F102)</f>
        <v>0</v>
      </c>
      <c r="G100" s="43">
        <f>SUM(G101:G102)</f>
        <v>0</v>
      </c>
      <c r="H100" s="44">
        <f t="shared" si="2"/>
        <v>0</v>
      </c>
    </row>
    <row r="101" spans="1:8" ht="18.75" customHeight="1">
      <c r="A101" s="61"/>
      <c r="B101" s="41" t="s">
        <v>6</v>
      </c>
      <c r="C101" s="42"/>
      <c r="D101" s="41"/>
      <c r="E101" s="45"/>
      <c r="F101" s="45"/>
      <c r="G101" s="45"/>
      <c r="H101" s="44"/>
    </row>
    <row r="102" spans="1:8" ht="105.75" customHeight="1">
      <c r="A102" s="62"/>
      <c r="B102" s="41" t="s">
        <v>7</v>
      </c>
      <c r="C102" s="47" t="s">
        <v>106</v>
      </c>
      <c r="D102" s="50" t="s">
        <v>177</v>
      </c>
      <c r="E102" s="45">
        <v>10</v>
      </c>
      <c r="F102" s="45">
        <v>0</v>
      </c>
      <c r="G102" s="45"/>
      <c r="H102" s="44">
        <f t="shared" si="2"/>
        <v>0</v>
      </c>
    </row>
    <row r="103" spans="1:8" ht="35.25" customHeight="1">
      <c r="A103" s="60" t="s">
        <v>41</v>
      </c>
      <c r="B103" s="41" t="s">
        <v>5</v>
      </c>
      <c r="C103" s="42"/>
      <c r="D103" s="41"/>
      <c r="E103" s="43">
        <f>SUM(E104:E105)</f>
        <v>30982.5</v>
      </c>
      <c r="F103" s="43">
        <f>SUM(F104:F105)</f>
        <v>26142.59</v>
      </c>
      <c r="G103" s="43">
        <f>SUM(G104:G105)</f>
        <v>0</v>
      </c>
      <c r="H103" s="44">
        <f t="shared" si="2"/>
        <v>84.37856854676026</v>
      </c>
    </row>
    <row r="104" spans="1:8" ht="18.75" customHeight="1">
      <c r="A104" s="61"/>
      <c r="B104" s="41" t="s">
        <v>6</v>
      </c>
      <c r="C104" s="42"/>
      <c r="D104" s="41"/>
      <c r="E104" s="45"/>
      <c r="F104" s="45"/>
      <c r="G104" s="45"/>
      <c r="H104" s="44"/>
    </row>
    <row r="105" spans="1:8" ht="66" customHeight="1">
      <c r="A105" s="62"/>
      <c r="B105" s="41" t="s">
        <v>7</v>
      </c>
      <c r="C105" s="47" t="s">
        <v>107</v>
      </c>
      <c r="D105" s="49" t="s">
        <v>174</v>
      </c>
      <c r="E105" s="45">
        <v>30982.5</v>
      </c>
      <c r="F105" s="45">
        <v>26142.59</v>
      </c>
      <c r="G105" s="45"/>
      <c r="H105" s="44">
        <f t="shared" si="2"/>
        <v>84.37856854676026</v>
      </c>
    </row>
    <row r="106" spans="1:8" ht="22.5" customHeight="1">
      <c r="A106" s="60" t="s">
        <v>42</v>
      </c>
      <c r="B106" s="41" t="s">
        <v>5</v>
      </c>
      <c r="C106" s="42"/>
      <c r="D106" s="41"/>
      <c r="E106" s="43">
        <f>SUM(E107:E108)</f>
        <v>168679.15</v>
      </c>
      <c r="F106" s="43">
        <f>SUM(F107:F108)</f>
        <v>168677.67</v>
      </c>
      <c r="G106" s="43">
        <f>SUM(G107:G108)</f>
        <v>0</v>
      </c>
      <c r="H106" s="44">
        <f t="shared" si="2"/>
        <v>99.99912259458269</v>
      </c>
    </row>
    <row r="107" spans="1:8" ht="18.75" customHeight="1">
      <c r="A107" s="61"/>
      <c r="B107" s="41" t="s">
        <v>6</v>
      </c>
      <c r="C107" s="42"/>
      <c r="D107" s="41"/>
      <c r="E107" s="45"/>
      <c r="F107" s="45"/>
      <c r="G107" s="45"/>
      <c r="H107" s="44"/>
    </row>
    <row r="108" spans="1:8" ht="22.5" customHeight="1">
      <c r="A108" s="62"/>
      <c r="B108" s="41" t="s">
        <v>7</v>
      </c>
      <c r="C108" s="47" t="s">
        <v>108</v>
      </c>
      <c r="D108" s="49" t="s">
        <v>171</v>
      </c>
      <c r="E108" s="45">
        <v>168679.15</v>
      </c>
      <c r="F108" s="45">
        <v>168677.67</v>
      </c>
      <c r="G108" s="45"/>
      <c r="H108" s="44">
        <f t="shared" si="2"/>
        <v>99.99912259458269</v>
      </c>
    </row>
    <row r="109" spans="1:8" ht="21.75" customHeight="1">
      <c r="A109" s="60" t="s">
        <v>43</v>
      </c>
      <c r="B109" s="41" t="s">
        <v>5</v>
      </c>
      <c r="C109" s="42"/>
      <c r="D109" s="41"/>
      <c r="E109" s="43">
        <f>SUM(E110:E111)</f>
        <v>1283873</v>
      </c>
      <c r="F109" s="43">
        <f>SUM(F110:F111)</f>
        <v>1283809.41</v>
      </c>
      <c r="G109" s="43">
        <f>SUM(G110:G111)</f>
        <v>33.9</v>
      </c>
      <c r="H109" s="44">
        <f t="shared" si="2"/>
        <v>99.99240656980871</v>
      </c>
    </row>
    <row r="110" spans="1:8" ht="18.75" customHeight="1">
      <c r="A110" s="61"/>
      <c r="B110" s="41" t="s">
        <v>6</v>
      </c>
      <c r="C110" s="42"/>
      <c r="D110" s="41"/>
      <c r="E110" s="45"/>
      <c r="F110" s="45"/>
      <c r="G110" s="45"/>
      <c r="H110" s="44"/>
    </row>
    <row r="111" spans="1:8" ht="21.75" customHeight="1">
      <c r="A111" s="62"/>
      <c r="B111" s="41" t="s">
        <v>7</v>
      </c>
      <c r="C111" s="47" t="s">
        <v>109</v>
      </c>
      <c r="D111" s="50" t="s">
        <v>173</v>
      </c>
      <c r="E111" s="45">
        <v>1283873</v>
      </c>
      <c r="F111" s="45">
        <v>1283809.41</v>
      </c>
      <c r="G111" s="45">
        <v>33.9</v>
      </c>
      <c r="H111" s="44">
        <f t="shared" si="2"/>
        <v>99.99240656980871</v>
      </c>
    </row>
    <row r="112" spans="1:8" ht="26.25" customHeight="1">
      <c r="A112" s="60" t="s">
        <v>44</v>
      </c>
      <c r="B112" s="41" t="s">
        <v>5</v>
      </c>
      <c r="C112" s="42"/>
      <c r="D112" s="41"/>
      <c r="E112" s="43">
        <f>SUM(E113:E114)</f>
        <v>35.3</v>
      </c>
      <c r="F112" s="43">
        <f>SUM(F113:F114)</f>
        <v>35.23</v>
      </c>
      <c r="G112" s="43">
        <f>SUM(G113:G114)</f>
        <v>0</v>
      </c>
      <c r="H112" s="44">
        <f t="shared" si="2"/>
        <v>99.80169971671387</v>
      </c>
    </row>
    <row r="113" spans="1:8" ht="18.75" customHeight="1">
      <c r="A113" s="61"/>
      <c r="B113" s="41" t="s">
        <v>6</v>
      </c>
      <c r="C113" s="47" t="s">
        <v>110</v>
      </c>
      <c r="D113" s="41"/>
      <c r="E113" s="45">
        <v>35.3</v>
      </c>
      <c r="F113" s="45">
        <v>35.23</v>
      </c>
      <c r="G113" s="45"/>
      <c r="H113" s="44">
        <f t="shared" si="2"/>
        <v>99.80169971671387</v>
      </c>
    </row>
    <row r="114" spans="1:8" ht="21" customHeight="1">
      <c r="A114" s="62"/>
      <c r="B114" s="41" t="s">
        <v>7</v>
      </c>
      <c r="C114" s="42"/>
      <c r="D114" s="41"/>
      <c r="E114" s="45"/>
      <c r="F114" s="45"/>
      <c r="G114" s="45"/>
      <c r="H114" s="44"/>
    </row>
    <row r="115" spans="1:8" ht="49.5" customHeight="1">
      <c r="A115" s="60" t="s">
        <v>45</v>
      </c>
      <c r="B115" s="41" t="s">
        <v>5</v>
      </c>
      <c r="C115" s="42"/>
      <c r="D115" s="41"/>
      <c r="E115" s="43">
        <f>SUM(E116:E117)</f>
        <v>1516778.7</v>
      </c>
      <c r="F115" s="43">
        <f>SUM(F116:F117)</f>
        <v>1514946.42</v>
      </c>
      <c r="G115" s="43">
        <f>SUM(G116:G117)</f>
        <v>0</v>
      </c>
      <c r="H115" s="44">
        <f t="shared" si="2"/>
        <v>99.87919925299585</v>
      </c>
    </row>
    <row r="116" spans="1:8" ht="18.75" customHeight="1">
      <c r="A116" s="61"/>
      <c r="B116" s="41" t="s">
        <v>6</v>
      </c>
      <c r="C116" s="42"/>
      <c r="D116" s="41"/>
      <c r="E116" s="45"/>
      <c r="F116" s="45"/>
      <c r="G116" s="45"/>
      <c r="H116" s="44"/>
    </row>
    <row r="117" spans="1:8" ht="67.5" customHeight="1">
      <c r="A117" s="62"/>
      <c r="B117" s="41" t="s">
        <v>7</v>
      </c>
      <c r="C117" s="47" t="s">
        <v>111</v>
      </c>
      <c r="D117" s="50" t="s">
        <v>176</v>
      </c>
      <c r="E117" s="45">
        <v>1516778.7</v>
      </c>
      <c r="F117" s="45">
        <v>1514946.42</v>
      </c>
      <c r="G117" s="45"/>
      <c r="H117" s="44">
        <f t="shared" si="2"/>
        <v>99.87919925299585</v>
      </c>
    </row>
    <row r="118" spans="1:8" ht="25.5" customHeight="1">
      <c r="A118" s="60" t="s">
        <v>48</v>
      </c>
      <c r="B118" s="41" t="s">
        <v>5</v>
      </c>
      <c r="C118" s="42"/>
      <c r="D118" s="41"/>
      <c r="E118" s="43">
        <f>SUM(E119:E120)</f>
        <v>46.23</v>
      </c>
      <c r="F118" s="43">
        <f>SUM(F119:F120)</f>
        <v>46.22</v>
      </c>
      <c r="G118" s="43">
        <f>SUM(G119:G120)</f>
        <v>0</v>
      </c>
      <c r="H118" s="44">
        <f t="shared" si="2"/>
        <v>99.978369024443</v>
      </c>
    </row>
    <row r="119" spans="1:8" ht="18.75" customHeight="1">
      <c r="A119" s="61"/>
      <c r="B119" s="41" t="s">
        <v>6</v>
      </c>
      <c r="C119" s="42"/>
      <c r="D119" s="41"/>
      <c r="E119" s="45"/>
      <c r="F119" s="45"/>
      <c r="G119" s="45"/>
      <c r="H119" s="44"/>
    </row>
    <row r="120" spans="1:8" ht="96.75" customHeight="1">
      <c r="A120" s="62"/>
      <c r="B120" s="46" t="s">
        <v>57</v>
      </c>
      <c r="C120" s="47" t="s">
        <v>113</v>
      </c>
      <c r="D120" s="47" t="s">
        <v>143</v>
      </c>
      <c r="E120" s="45">
        <f>46.23</f>
        <v>46.23</v>
      </c>
      <c r="F120" s="45">
        <v>46.22</v>
      </c>
      <c r="G120" s="45"/>
      <c r="H120" s="44">
        <f t="shared" si="2"/>
        <v>99.978369024443</v>
      </c>
    </row>
    <row r="121" spans="1:8" ht="18.75" customHeight="1">
      <c r="A121" s="60" t="s">
        <v>49</v>
      </c>
      <c r="B121" s="41" t="s">
        <v>5</v>
      </c>
      <c r="C121" s="42"/>
      <c r="D121" s="41"/>
      <c r="E121" s="43">
        <f>SUM(E122:E123)</f>
        <v>414.55</v>
      </c>
      <c r="F121" s="43">
        <f>SUM(F122:F123)</f>
        <v>287.45</v>
      </c>
      <c r="G121" s="43">
        <f>SUM(G122:G123)</f>
        <v>0</v>
      </c>
      <c r="H121" s="44">
        <f t="shared" si="2"/>
        <v>69.34024846218792</v>
      </c>
    </row>
    <row r="122" spans="1:8" ht="18.75" customHeight="1">
      <c r="A122" s="61"/>
      <c r="B122" s="41" t="s">
        <v>6</v>
      </c>
      <c r="C122" s="42"/>
      <c r="D122" s="41"/>
      <c r="E122" s="45"/>
      <c r="F122" s="45"/>
      <c r="G122" s="45"/>
      <c r="H122" s="44"/>
    </row>
    <row r="123" spans="1:8" ht="90" customHeight="1">
      <c r="A123" s="62"/>
      <c r="B123" s="46" t="s">
        <v>57</v>
      </c>
      <c r="C123" s="47" t="s">
        <v>114</v>
      </c>
      <c r="D123" s="47" t="s">
        <v>144</v>
      </c>
      <c r="E123" s="45">
        <v>414.55</v>
      </c>
      <c r="F123" s="45">
        <v>287.45</v>
      </c>
      <c r="G123" s="45"/>
      <c r="H123" s="44">
        <f t="shared" si="2"/>
        <v>69.34024846218792</v>
      </c>
    </row>
    <row r="124" spans="1:8" ht="26.25" customHeight="1">
      <c r="A124" s="60" t="s">
        <v>47</v>
      </c>
      <c r="B124" s="41" t="s">
        <v>5</v>
      </c>
      <c r="C124" s="42"/>
      <c r="D124" s="41"/>
      <c r="E124" s="43">
        <f>SUM(E125:E126)</f>
        <v>16210.1</v>
      </c>
      <c r="F124" s="43">
        <f>SUM(F125:F126)</f>
        <v>16203.82</v>
      </c>
      <c r="G124" s="43">
        <f>SUM(G125:G126)</f>
        <v>1.51</v>
      </c>
      <c r="H124" s="44">
        <f>(F124-G124)/E124*100</f>
        <v>99.95194354137234</v>
      </c>
    </row>
    <row r="125" spans="1:8" ht="21.75" customHeight="1">
      <c r="A125" s="61"/>
      <c r="B125" s="41" t="s">
        <v>6</v>
      </c>
      <c r="C125" s="42"/>
      <c r="D125" s="41"/>
      <c r="E125" s="45"/>
      <c r="F125" s="45"/>
      <c r="G125" s="45"/>
      <c r="H125" s="44"/>
    </row>
    <row r="126" spans="1:8" ht="21.75" customHeight="1">
      <c r="A126" s="62"/>
      <c r="B126" s="41" t="s">
        <v>7</v>
      </c>
      <c r="C126" s="47" t="s">
        <v>115</v>
      </c>
      <c r="D126" s="48" t="s">
        <v>170</v>
      </c>
      <c r="E126" s="45">
        <v>16210.1</v>
      </c>
      <c r="F126" s="45">
        <v>16203.82</v>
      </c>
      <c r="G126" s="45">
        <v>1.51</v>
      </c>
      <c r="H126" s="44">
        <f>(F126-G126)/E126*100</f>
        <v>99.95194354137234</v>
      </c>
    </row>
    <row r="127" spans="1:8" ht="21.75" customHeight="1">
      <c r="A127" s="60" t="s">
        <v>180</v>
      </c>
      <c r="B127" s="41" t="s">
        <v>5</v>
      </c>
      <c r="C127" s="42"/>
      <c r="D127" s="41"/>
      <c r="E127" s="43">
        <f>SUM(E128:E129)</f>
        <v>287779.6</v>
      </c>
      <c r="F127" s="43">
        <f>SUM(F128:F129)</f>
        <v>261378.59</v>
      </c>
      <c r="G127" s="43">
        <f>SUM(G128:G129)</f>
        <v>0</v>
      </c>
      <c r="H127" s="44">
        <f>(F127-G127)/E127*100</f>
        <v>90.82596195143783</v>
      </c>
    </row>
    <row r="128" spans="1:8" ht="21.75" customHeight="1">
      <c r="A128" s="61"/>
      <c r="B128" s="41" t="s">
        <v>6</v>
      </c>
      <c r="C128" s="42"/>
      <c r="D128" s="41"/>
      <c r="E128" s="45"/>
      <c r="F128" s="45"/>
      <c r="G128" s="45"/>
      <c r="H128" s="44"/>
    </row>
    <row r="129" spans="1:8" ht="21.75" customHeight="1">
      <c r="A129" s="62"/>
      <c r="B129" s="41" t="s">
        <v>7</v>
      </c>
      <c r="C129" s="47" t="s">
        <v>182</v>
      </c>
      <c r="D129" s="48" t="s">
        <v>183</v>
      </c>
      <c r="E129" s="45">
        <v>287779.6</v>
      </c>
      <c r="F129" s="45">
        <v>261378.59</v>
      </c>
      <c r="G129" s="45"/>
      <c r="H129" s="44">
        <f>(F129-G129)/E129*100</f>
        <v>90.82596195143783</v>
      </c>
    </row>
    <row r="130" spans="1:8" ht="21.75" customHeight="1">
      <c r="A130" s="80" t="s">
        <v>181</v>
      </c>
      <c r="B130" s="41" t="s">
        <v>5</v>
      </c>
      <c r="C130" s="47"/>
      <c r="D130" s="48"/>
      <c r="E130" s="43">
        <f>SUM(E131:E132)</f>
        <v>194000</v>
      </c>
      <c r="F130" s="43">
        <f>SUM(F131:F132)</f>
        <v>159600</v>
      </c>
      <c r="G130" s="43">
        <f>SUM(G131:G132)</f>
        <v>0</v>
      </c>
      <c r="H130" s="44">
        <f>(F130-G130)/E130*100</f>
        <v>82.2680412371134</v>
      </c>
    </row>
    <row r="131" spans="1:8" ht="21.75" customHeight="1">
      <c r="A131" s="81"/>
      <c r="B131" s="41" t="s">
        <v>6</v>
      </c>
      <c r="C131" s="47" t="s">
        <v>184</v>
      </c>
      <c r="D131" s="48"/>
      <c r="E131" s="45">
        <v>194000</v>
      </c>
      <c r="F131" s="45">
        <v>159600</v>
      </c>
      <c r="G131" s="45"/>
      <c r="H131" s="44"/>
    </row>
    <row r="132" spans="1:8" ht="21.75" customHeight="1">
      <c r="A132" s="82"/>
      <c r="B132" s="41" t="s">
        <v>7</v>
      </c>
      <c r="C132" s="47"/>
      <c r="D132" s="48"/>
      <c r="E132" s="45"/>
      <c r="F132" s="45"/>
      <c r="G132" s="45"/>
      <c r="H132" s="44"/>
    </row>
    <row r="133" spans="1:8" ht="18.75" customHeight="1">
      <c r="A133" s="68" t="s">
        <v>9</v>
      </c>
      <c r="B133" s="6" t="s">
        <v>5</v>
      </c>
      <c r="C133" s="29" t="s">
        <v>163</v>
      </c>
      <c r="D133" s="6"/>
      <c r="E133" s="17">
        <f>SUM(E134:E136)</f>
        <v>5725168.199999999</v>
      </c>
      <c r="F133" s="17">
        <f>SUM(F134:F136)</f>
        <v>5672485.459999999</v>
      </c>
      <c r="G133" s="17">
        <f>SUM(G134:G136)</f>
        <v>109.5</v>
      </c>
      <c r="H133" s="24">
        <f t="shared" si="2"/>
        <v>99.07789189494905</v>
      </c>
    </row>
    <row r="134" spans="1:8" ht="29.25" customHeight="1">
      <c r="A134" s="69"/>
      <c r="B134" s="6" t="s">
        <v>6</v>
      </c>
      <c r="C134" s="23"/>
      <c r="D134" s="6"/>
      <c r="E134" s="17">
        <f>E141+E144+E150+E153+E138+E159+E162+E147+E156</f>
        <v>5714287.699999999</v>
      </c>
      <c r="F134" s="17">
        <f>F141+F144+F150+F153+F138+F159+F162+F147+F156</f>
        <v>5662061.949999999</v>
      </c>
      <c r="G134" s="17">
        <f>G141+G144+G150+G153+G138+G159+G162+G147+G156</f>
        <v>109.5</v>
      </c>
      <c r="H134" s="24">
        <f t="shared" si="2"/>
        <v>99.08413344326364</v>
      </c>
    </row>
    <row r="135" spans="1:8" ht="32.25" customHeight="1">
      <c r="A135" s="69"/>
      <c r="B135" s="6" t="s">
        <v>7</v>
      </c>
      <c r="C135" s="23"/>
      <c r="D135" s="6"/>
      <c r="E135" s="17">
        <f>E142+E145+E151+E154+E139+E148+E160+E163</f>
        <v>210</v>
      </c>
      <c r="F135" s="17">
        <f>F142+F145+F151+F154+F139+F148+F160+F163</f>
        <v>209.99</v>
      </c>
      <c r="G135" s="16">
        <f>G142+G145+G151+G154+G139+G148+G160+G163</f>
        <v>0</v>
      </c>
      <c r="H135" s="24"/>
    </row>
    <row r="136" spans="1:8" ht="105" customHeight="1">
      <c r="A136" s="70"/>
      <c r="B136" s="7" t="s">
        <v>57</v>
      </c>
      <c r="C136" s="23"/>
      <c r="D136" s="6"/>
      <c r="E136" s="17">
        <f>E157</f>
        <v>10670.5</v>
      </c>
      <c r="F136" s="17">
        <f>F157</f>
        <v>10213.52</v>
      </c>
      <c r="G136" s="16">
        <f>G157</f>
        <v>0</v>
      </c>
      <c r="H136" s="24">
        <f t="shared" si="2"/>
        <v>95.7173515767771</v>
      </c>
    </row>
    <row r="137" spans="1:8" ht="26.25" customHeight="1">
      <c r="A137" s="74" t="s">
        <v>50</v>
      </c>
      <c r="B137" s="8" t="s">
        <v>5</v>
      </c>
      <c r="C137" s="22"/>
      <c r="D137" s="8"/>
      <c r="E137" s="15">
        <f>SUM(E138:E139)</f>
        <v>208.1</v>
      </c>
      <c r="F137" s="15">
        <f>SUM(F138:F139)</f>
        <v>151.64</v>
      </c>
      <c r="G137" s="15">
        <f>SUM(G138:G139)</f>
        <v>0</v>
      </c>
      <c r="H137" s="24">
        <f t="shared" si="2"/>
        <v>72.86881307063912</v>
      </c>
    </row>
    <row r="138" spans="1:8" ht="18.75" customHeight="1">
      <c r="A138" s="75"/>
      <c r="B138" s="8" t="s">
        <v>6</v>
      </c>
      <c r="C138" s="29" t="s">
        <v>116</v>
      </c>
      <c r="D138" s="34"/>
      <c r="E138" s="14">
        <v>208.1</v>
      </c>
      <c r="F138" s="14">
        <v>151.64</v>
      </c>
      <c r="G138" s="14">
        <v>0</v>
      </c>
      <c r="H138" s="24">
        <f t="shared" si="2"/>
        <v>72.86881307063912</v>
      </c>
    </row>
    <row r="139" spans="1:8" ht="28.5" customHeight="1">
      <c r="A139" s="76"/>
      <c r="B139" s="8" t="s">
        <v>7</v>
      </c>
      <c r="C139" s="22"/>
      <c r="D139" s="8"/>
      <c r="E139" s="14"/>
      <c r="F139" s="14"/>
      <c r="G139" s="14"/>
      <c r="H139" s="24"/>
    </row>
    <row r="140" spans="1:8" ht="24.75" customHeight="1">
      <c r="A140" s="74" t="s">
        <v>51</v>
      </c>
      <c r="B140" s="8" t="s">
        <v>5</v>
      </c>
      <c r="C140" s="22"/>
      <c r="D140" s="8"/>
      <c r="E140" s="15">
        <f>SUM(E141:E142)</f>
        <v>4400933.6</v>
      </c>
      <c r="F140" s="15">
        <f>SUM(F141:F142)</f>
        <v>4353516.5600000005</v>
      </c>
      <c r="G140" s="15">
        <f>SUM(G141:G142)</f>
        <v>51</v>
      </c>
      <c r="H140" s="24">
        <f t="shared" si="2"/>
        <v>98.92140976632778</v>
      </c>
    </row>
    <row r="141" spans="1:8" ht="18.75" customHeight="1">
      <c r="A141" s="75"/>
      <c r="B141" s="8" t="s">
        <v>6</v>
      </c>
      <c r="C141" s="29" t="s">
        <v>117</v>
      </c>
      <c r="D141" s="29" t="s">
        <v>118</v>
      </c>
      <c r="E141" s="14">
        <f>2559913.2+1841020.4</f>
        <v>4400933.6</v>
      </c>
      <c r="F141" s="14">
        <f>2557778.18+1795738.38</f>
        <v>4353516.5600000005</v>
      </c>
      <c r="G141" s="14">
        <v>51</v>
      </c>
      <c r="H141" s="24">
        <f t="shared" si="2"/>
        <v>98.92140976632778</v>
      </c>
    </row>
    <row r="142" spans="1:8" ht="26.25" customHeight="1">
      <c r="A142" s="76"/>
      <c r="B142" s="8" t="s">
        <v>7</v>
      </c>
      <c r="C142" s="22"/>
      <c r="D142" s="8"/>
      <c r="E142" s="14"/>
      <c r="F142" s="14"/>
      <c r="G142" s="14"/>
      <c r="H142" s="24"/>
    </row>
    <row r="143" spans="1:8" ht="23.25" customHeight="1">
      <c r="A143" s="74" t="s">
        <v>52</v>
      </c>
      <c r="B143" s="8" t="s">
        <v>5</v>
      </c>
      <c r="C143" s="22"/>
      <c r="D143" s="8"/>
      <c r="E143" s="15">
        <f>SUM(E144:E145)</f>
        <v>1307747.3</v>
      </c>
      <c r="F143" s="15">
        <f>SUM(F144:F145)</f>
        <v>1303152.94</v>
      </c>
      <c r="G143" s="15">
        <f>SUM(G144:G145)</f>
        <v>58.5</v>
      </c>
      <c r="H143" s="24">
        <f t="shared" si="2"/>
        <v>99.64420802092269</v>
      </c>
    </row>
    <row r="144" spans="1:8" ht="18.75" customHeight="1">
      <c r="A144" s="75"/>
      <c r="B144" s="8" t="s">
        <v>6</v>
      </c>
      <c r="C144" s="29" t="s">
        <v>119</v>
      </c>
      <c r="D144" s="29" t="s">
        <v>120</v>
      </c>
      <c r="E144" s="18">
        <f>1248495.8+59251.5</f>
        <v>1307747.3</v>
      </c>
      <c r="F144" s="18">
        <f>1245329.8+57823.14</f>
        <v>1303152.94</v>
      </c>
      <c r="G144" s="18">
        <v>58.5</v>
      </c>
      <c r="H144" s="24">
        <f t="shared" si="2"/>
        <v>99.64420802092269</v>
      </c>
    </row>
    <row r="145" spans="1:8" ht="45" customHeight="1">
      <c r="A145" s="76"/>
      <c r="B145" s="8" t="s">
        <v>7</v>
      </c>
      <c r="C145" s="22"/>
      <c r="D145" s="8"/>
      <c r="E145" s="14"/>
      <c r="F145" s="14"/>
      <c r="G145" s="14"/>
      <c r="H145" s="24"/>
    </row>
    <row r="146" spans="1:8" ht="19.5" customHeight="1">
      <c r="A146" s="74" t="s">
        <v>155</v>
      </c>
      <c r="B146" s="8" t="s">
        <v>5</v>
      </c>
      <c r="C146" s="22"/>
      <c r="D146" s="8"/>
      <c r="E146" s="15">
        <f>SUM(E147:E148)</f>
        <v>253</v>
      </c>
      <c r="F146" s="15">
        <f>SUM(F147:F148)</f>
        <v>253</v>
      </c>
      <c r="G146" s="15">
        <f>SUM(G147:G148)</f>
        <v>0</v>
      </c>
      <c r="H146" s="24">
        <f>(F146-G146)/E146*100</f>
        <v>100</v>
      </c>
    </row>
    <row r="147" spans="1:8" ht="24.75" customHeight="1">
      <c r="A147" s="75"/>
      <c r="B147" s="8" t="s">
        <v>6</v>
      </c>
      <c r="C147" s="29" t="s">
        <v>156</v>
      </c>
      <c r="D147" s="28" t="s">
        <v>186</v>
      </c>
      <c r="E147" s="45">
        <v>43</v>
      </c>
      <c r="F147" s="14">
        <v>43.01</v>
      </c>
      <c r="G147" s="14">
        <v>0</v>
      </c>
      <c r="H147" s="24">
        <f>(F147-G147)/E147*100</f>
        <v>100.02325581395348</v>
      </c>
    </row>
    <row r="148" spans="1:8" ht="29.25" customHeight="1">
      <c r="A148" s="76"/>
      <c r="B148" s="8" t="s">
        <v>7</v>
      </c>
      <c r="C148" s="29" t="s">
        <v>156</v>
      </c>
      <c r="D148" s="28" t="s">
        <v>186</v>
      </c>
      <c r="E148" s="45">
        <v>210</v>
      </c>
      <c r="F148" s="14">
        <v>209.99</v>
      </c>
      <c r="G148" s="14">
        <v>0</v>
      </c>
      <c r="H148" s="24">
        <f>(F148-G148)/E148*100</f>
        <v>99.99523809523811</v>
      </c>
    </row>
    <row r="149" spans="1:8" ht="37.5" customHeight="1">
      <c r="A149" s="74" t="s">
        <v>68</v>
      </c>
      <c r="B149" s="8" t="s">
        <v>5</v>
      </c>
      <c r="C149" s="22"/>
      <c r="D149" s="8"/>
      <c r="E149" s="15">
        <f>SUM(E150:E151)</f>
        <v>109.4</v>
      </c>
      <c r="F149" s="15">
        <f>SUM(F150:F151)</f>
        <v>107.88</v>
      </c>
      <c r="G149" s="15">
        <f>SUM(G150:G151)</f>
        <v>0</v>
      </c>
      <c r="H149" s="24">
        <f t="shared" si="2"/>
        <v>98.61060329067641</v>
      </c>
    </row>
    <row r="150" spans="1:8" ht="26.25" customHeight="1">
      <c r="A150" s="75"/>
      <c r="B150" s="8" t="s">
        <v>6</v>
      </c>
      <c r="C150" s="29" t="s">
        <v>121</v>
      </c>
      <c r="D150" s="8"/>
      <c r="E150" s="14">
        <v>109.4</v>
      </c>
      <c r="F150" s="14">
        <v>107.88</v>
      </c>
      <c r="G150" s="14">
        <v>0</v>
      </c>
      <c r="H150" s="24">
        <f aca="true" t="shared" si="3" ref="H150:H213">(F150-G150)/E150*100</f>
        <v>98.61060329067641</v>
      </c>
    </row>
    <row r="151" spans="1:8" ht="55.5" customHeight="1">
      <c r="A151" s="76"/>
      <c r="B151" s="8" t="s">
        <v>7</v>
      </c>
      <c r="C151" s="22"/>
      <c r="D151" s="8"/>
      <c r="E151" s="14"/>
      <c r="F151" s="14"/>
      <c r="G151" s="14"/>
      <c r="H151" s="24"/>
    </row>
    <row r="152" spans="1:8" ht="33" customHeight="1">
      <c r="A152" s="74" t="s">
        <v>53</v>
      </c>
      <c r="B152" s="8" t="s">
        <v>5</v>
      </c>
      <c r="C152" s="22"/>
      <c r="D152" s="8"/>
      <c r="E152" s="15">
        <f>SUM(E153:E154)</f>
        <v>693.1</v>
      </c>
      <c r="F152" s="15">
        <f>SUM(F153:F154)</f>
        <v>690.7</v>
      </c>
      <c r="G152" s="15">
        <f>SUM(G153:G154)</f>
        <v>0</v>
      </c>
      <c r="H152" s="24">
        <f t="shared" si="3"/>
        <v>99.65372962054538</v>
      </c>
    </row>
    <row r="153" spans="1:8" ht="18.75" customHeight="1">
      <c r="A153" s="75"/>
      <c r="B153" s="8" t="s">
        <v>6</v>
      </c>
      <c r="C153" s="29" t="s">
        <v>122</v>
      </c>
      <c r="D153" s="29" t="s">
        <v>123</v>
      </c>
      <c r="E153" s="14">
        <v>693.1</v>
      </c>
      <c r="F153" s="14">
        <v>690.7</v>
      </c>
      <c r="G153" s="14">
        <v>0</v>
      </c>
      <c r="H153" s="24">
        <f t="shared" si="3"/>
        <v>99.65372962054538</v>
      </c>
    </row>
    <row r="154" spans="1:8" ht="57.75" customHeight="1">
      <c r="A154" s="76"/>
      <c r="B154" s="8" t="s">
        <v>7</v>
      </c>
      <c r="C154" s="22"/>
      <c r="D154" s="8"/>
      <c r="E154" s="14"/>
      <c r="F154" s="14"/>
      <c r="G154" s="14"/>
      <c r="H154" s="24"/>
    </row>
    <row r="155" spans="1:8" ht="28.5" customHeight="1">
      <c r="A155" s="92" t="s">
        <v>56</v>
      </c>
      <c r="B155" s="25" t="s">
        <v>5</v>
      </c>
      <c r="C155" s="25"/>
      <c r="D155" s="25"/>
      <c r="E155" s="36">
        <f>E157+E156</f>
        <v>14265.4</v>
      </c>
      <c r="F155" s="26">
        <f>F157+F156</f>
        <v>13654.44</v>
      </c>
      <c r="G155" s="15">
        <f>SUM(G156:G157)</f>
        <v>0</v>
      </c>
      <c r="H155" s="27">
        <f>(F155-G155)/E155*100</f>
        <v>95.71718984395812</v>
      </c>
    </row>
    <row r="156" spans="1:8" ht="32.25" customHeight="1">
      <c r="A156" s="93"/>
      <c r="B156" s="8" t="s">
        <v>6</v>
      </c>
      <c r="C156" s="29" t="s">
        <v>124</v>
      </c>
      <c r="D156" s="29" t="s">
        <v>145</v>
      </c>
      <c r="E156" s="37">
        <v>3594.9</v>
      </c>
      <c r="F156" s="39">
        <v>3440.92</v>
      </c>
      <c r="G156" s="14">
        <v>0</v>
      </c>
      <c r="H156" s="24">
        <f t="shared" si="3"/>
        <v>95.71670978330413</v>
      </c>
    </row>
    <row r="157" spans="1:8" ht="84.75" customHeight="1">
      <c r="A157" s="94"/>
      <c r="B157" s="25" t="s">
        <v>57</v>
      </c>
      <c r="C157" s="29" t="s">
        <v>124</v>
      </c>
      <c r="D157" s="29" t="s">
        <v>145</v>
      </c>
      <c r="E157" s="38">
        <v>10670.5</v>
      </c>
      <c r="F157" s="40">
        <v>10213.52</v>
      </c>
      <c r="G157" s="14">
        <v>0</v>
      </c>
      <c r="H157" s="24">
        <f t="shared" si="3"/>
        <v>95.7173515767771</v>
      </c>
    </row>
    <row r="158" spans="1:8" ht="28.5" customHeight="1">
      <c r="A158" s="74" t="s">
        <v>54</v>
      </c>
      <c r="B158" s="8" t="s">
        <v>5</v>
      </c>
      <c r="C158" s="22"/>
      <c r="D158" s="8"/>
      <c r="E158" s="15">
        <f>SUM(E159:E160)</f>
        <v>426</v>
      </c>
      <c r="F158" s="15">
        <f>SUM(F159:F160)</f>
        <v>426</v>
      </c>
      <c r="G158" s="15">
        <f>SUM(G159:G160)</f>
        <v>0</v>
      </c>
      <c r="H158" s="24">
        <f t="shared" si="3"/>
        <v>100</v>
      </c>
    </row>
    <row r="159" spans="1:8" ht="18.75" customHeight="1">
      <c r="A159" s="75"/>
      <c r="B159" s="8" t="s">
        <v>6</v>
      </c>
      <c r="C159" s="29" t="s">
        <v>125</v>
      </c>
      <c r="D159" s="8"/>
      <c r="E159" s="14">
        <v>426</v>
      </c>
      <c r="F159" s="14">
        <v>426</v>
      </c>
      <c r="G159" s="14">
        <v>0</v>
      </c>
      <c r="H159" s="24">
        <f t="shared" si="3"/>
        <v>100</v>
      </c>
    </row>
    <row r="160" spans="1:8" ht="61.5" customHeight="1">
      <c r="A160" s="76"/>
      <c r="B160" s="8" t="s">
        <v>7</v>
      </c>
      <c r="C160" s="22"/>
      <c r="D160" s="8"/>
      <c r="E160" s="14"/>
      <c r="F160" s="14"/>
      <c r="G160" s="14"/>
      <c r="H160" s="24"/>
    </row>
    <row r="161" spans="1:8" ht="41.25" customHeight="1">
      <c r="A161" s="74" t="s">
        <v>55</v>
      </c>
      <c r="B161" s="8" t="s">
        <v>5</v>
      </c>
      <c r="C161" s="22"/>
      <c r="D161" s="8"/>
      <c r="E161" s="15">
        <f>SUM(E162:E163)</f>
        <v>532.3</v>
      </c>
      <c r="F161" s="15">
        <f>SUM(F162:F163)</f>
        <v>532.3</v>
      </c>
      <c r="G161" s="15">
        <f>SUM(G162:G163)</f>
        <v>0</v>
      </c>
      <c r="H161" s="24">
        <f>(F161-G161)/E161*100</f>
        <v>100</v>
      </c>
    </row>
    <row r="162" spans="1:8" ht="60.75" customHeight="1">
      <c r="A162" s="75"/>
      <c r="B162" s="8" t="s">
        <v>6</v>
      </c>
      <c r="C162" s="29" t="s">
        <v>157</v>
      </c>
      <c r="D162" s="8"/>
      <c r="E162" s="14">
        <v>532.3</v>
      </c>
      <c r="F162" s="14">
        <v>532.3</v>
      </c>
      <c r="G162" s="14">
        <v>0</v>
      </c>
      <c r="H162" s="24">
        <f>(F162-G162)/E162*100</f>
        <v>100</v>
      </c>
    </row>
    <row r="163" spans="1:8" ht="28.5" customHeight="1">
      <c r="A163" s="76"/>
      <c r="B163" s="8" t="s">
        <v>7</v>
      </c>
      <c r="C163" s="22"/>
      <c r="D163" s="8"/>
      <c r="E163" s="14"/>
      <c r="F163" s="14"/>
      <c r="G163" s="14"/>
      <c r="H163" s="24"/>
    </row>
    <row r="164" spans="1:8" ht="24.75" customHeight="1">
      <c r="A164" s="68" t="s">
        <v>10</v>
      </c>
      <c r="B164" s="6" t="s">
        <v>5</v>
      </c>
      <c r="C164" s="29" t="s">
        <v>164</v>
      </c>
      <c r="D164" s="6"/>
      <c r="E164" s="17">
        <f>SUM(E165:E167)</f>
        <v>51451.49999999999</v>
      </c>
      <c r="F164" s="17">
        <f>SUM(F165:F167)</f>
        <v>51401.27999999999</v>
      </c>
      <c r="G164" s="17">
        <f>SUM(G165:G167)</f>
        <v>0</v>
      </c>
      <c r="H164" s="24">
        <f t="shared" si="3"/>
        <v>99.90239351622402</v>
      </c>
    </row>
    <row r="165" spans="1:8" ht="27" customHeight="1">
      <c r="A165" s="69"/>
      <c r="B165" s="6" t="s">
        <v>6</v>
      </c>
      <c r="C165" s="23"/>
      <c r="D165" s="6"/>
      <c r="E165" s="17">
        <f>E169+E172+E175+E178+E181+E187+E184+E190</f>
        <v>49044.399999999994</v>
      </c>
      <c r="F165" s="17">
        <f>F169+F172+F175+F178+F181+F187+F184+F190</f>
        <v>48999.06</v>
      </c>
      <c r="G165" s="16">
        <f>G169+G172+G175+G178+G181+G187+G184+G190</f>
        <v>0</v>
      </c>
      <c r="H165" s="24">
        <f t="shared" si="3"/>
        <v>99.90755315591588</v>
      </c>
    </row>
    <row r="166" spans="1:8" ht="28.5" customHeight="1">
      <c r="A166" s="69"/>
      <c r="B166" s="6" t="s">
        <v>7</v>
      </c>
      <c r="C166" s="23"/>
      <c r="D166" s="6"/>
      <c r="E166" s="17">
        <f>E170+E173+E176+E179+E182+E188+E185</f>
        <v>1404.4</v>
      </c>
      <c r="F166" s="17">
        <f>F170+F173+F176+F179+F182+F188+F185</f>
        <v>1401.84</v>
      </c>
      <c r="G166" s="16">
        <f>G170+G173+G176+G179+G182+G188+G185</f>
        <v>0</v>
      </c>
      <c r="H166" s="24">
        <f t="shared" si="3"/>
        <v>99.81771575049842</v>
      </c>
    </row>
    <row r="167" spans="1:8" ht="119.25" customHeight="1">
      <c r="A167" s="70"/>
      <c r="B167" s="6" t="s">
        <v>57</v>
      </c>
      <c r="C167" s="23"/>
      <c r="D167" s="6"/>
      <c r="E167" s="17">
        <f>E191</f>
        <v>1002.7</v>
      </c>
      <c r="F167" s="17">
        <f>F191</f>
        <v>1000.38</v>
      </c>
      <c r="G167" s="16">
        <f>G191</f>
        <v>0</v>
      </c>
      <c r="H167" s="24">
        <f t="shared" si="3"/>
        <v>99.76862471327415</v>
      </c>
    </row>
    <row r="168" spans="1:8" ht="24.75" customHeight="1">
      <c r="A168" s="74" t="s">
        <v>58</v>
      </c>
      <c r="B168" s="8" t="s">
        <v>5</v>
      </c>
      <c r="C168" s="29"/>
      <c r="D168" s="28"/>
      <c r="E168" s="15">
        <f>SUM(E169:E170)</f>
        <v>42803.9</v>
      </c>
      <c r="F168" s="15">
        <f>SUM(F169:F170)</f>
        <v>42782.619999999995</v>
      </c>
      <c r="G168" s="15">
        <f>SUM(G169:G170)</f>
        <v>0</v>
      </c>
      <c r="H168" s="24">
        <f t="shared" si="3"/>
        <v>99.95028490394566</v>
      </c>
    </row>
    <row r="169" spans="1:8" ht="18.75" customHeight="1">
      <c r="A169" s="75"/>
      <c r="B169" s="8" t="s">
        <v>6</v>
      </c>
      <c r="C169" s="29" t="s">
        <v>126</v>
      </c>
      <c r="D169" s="28"/>
      <c r="E169" s="14">
        <f>30218.9+12585</f>
        <v>42803.9</v>
      </c>
      <c r="F169" s="14">
        <f>30210.53+12572.09</f>
        <v>42782.619999999995</v>
      </c>
      <c r="G169" s="14">
        <v>0</v>
      </c>
      <c r="H169" s="24">
        <f t="shared" si="3"/>
        <v>99.95028490394566</v>
      </c>
    </row>
    <row r="170" spans="1:8" ht="27" customHeight="1">
      <c r="A170" s="76"/>
      <c r="B170" s="8" t="s">
        <v>7</v>
      </c>
      <c r="C170" s="29"/>
      <c r="D170" s="28"/>
      <c r="E170" s="14"/>
      <c r="F170" s="14"/>
      <c r="G170" s="14"/>
      <c r="H170" s="24"/>
    </row>
    <row r="171" spans="1:8" ht="23.25" customHeight="1">
      <c r="A171" s="74" t="s">
        <v>59</v>
      </c>
      <c r="B171" s="8" t="s">
        <v>5</v>
      </c>
      <c r="C171" s="29"/>
      <c r="D171" s="28"/>
      <c r="E171" s="15">
        <f>SUM(E172:E173)</f>
        <v>971.7</v>
      </c>
      <c r="F171" s="15">
        <f>SUM(F172:F173)</f>
        <v>971.63</v>
      </c>
      <c r="G171" s="15">
        <f>SUM(G172:G173)</f>
        <v>0</v>
      </c>
      <c r="H171" s="24">
        <f t="shared" si="3"/>
        <v>99.99279613049295</v>
      </c>
    </row>
    <row r="172" spans="1:8" ht="18.75" customHeight="1">
      <c r="A172" s="75"/>
      <c r="B172" s="8" t="s">
        <v>6</v>
      </c>
      <c r="C172" s="29" t="s">
        <v>127</v>
      </c>
      <c r="D172" s="28"/>
      <c r="E172" s="14">
        <v>971.7</v>
      </c>
      <c r="F172" s="14">
        <v>971.63</v>
      </c>
      <c r="G172" s="14">
        <v>0</v>
      </c>
      <c r="H172" s="24">
        <f t="shared" si="3"/>
        <v>99.99279613049295</v>
      </c>
    </row>
    <row r="173" spans="1:8" ht="27.75" customHeight="1">
      <c r="A173" s="76"/>
      <c r="B173" s="8" t="s">
        <v>7</v>
      </c>
      <c r="C173" s="29"/>
      <c r="D173" s="28"/>
      <c r="E173" s="14"/>
      <c r="F173" s="14"/>
      <c r="G173" s="14"/>
      <c r="H173" s="24"/>
    </row>
    <row r="174" spans="1:8" ht="21.75" customHeight="1">
      <c r="A174" s="74" t="s">
        <v>60</v>
      </c>
      <c r="B174" s="8" t="s">
        <v>5</v>
      </c>
      <c r="C174" s="29"/>
      <c r="D174" s="28"/>
      <c r="E174" s="15">
        <f>SUM(E175:E176)</f>
        <v>1239.6</v>
      </c>
      <c r="F174" s="15">
        <f>SUM(F175:F176)</f>
        <v>1217.05</v>
      </c>
      <c r="G174" s="15">
        <f>SUM(G175:G176)</f>
        <v>0</v>
      </c>
      <c r="H174" s="24">
        <f t="shared" si="3"/>
        <v>98.18086479509519</v>
      </c>
    </row>
    <row r="175" spans="1:8" ht="18.75" customHeight="1">
      <c r="A175" s="75"/>
      <c r="B175" s="8" t="s">
        <v>6</v>
      </c>
      <c r="C175" s="29" t="s">
        <v>128</v>
      </c>
      <c r="D175" s="28"/>
      <c r="E175" s="14">
        <v>1239.6</v>
      </c>
      <c r="F175" s="14">
        <v>1217.05</v>
      </c>
      <c r="G175" s="14">
        <v>0</v>
      </c>
      <c r="H175" s="24">
        <f t="shared" si="3"/>
        <v>98.18086479509519</v>
      </c>
    </row>
    <row r="176" spans="1:8" ht="27.75" customHeight="1">
      <c r="A176" s="76"/>
      <c r="B176" s="8" t="s">
        <v>7</v>
      </c>
      <c r="C176" s="29"/>
      <c r="D176" s="28"/>
      <c r="E176" s="14"/>
      <c r="F176" s="14"/>
      <c r="G176" s="14"/>
      <c r="H176" s="24"/>
    </row>
    <row r="177" spans="1:8" ht="24.75" customHeight="1">
      <c r="A177" s="74" t="s">
        <v>61</v>
      </c>
      <c r="B177" s="8" t="s">
        <v>5</v>
      </c>
      <c r="C177" s="29"/>
      <c r="D177" s="28"/>
      <c r="E177" s="15">
        <f>SUM(E178:E179)</f>
        <v>152.7</v>
      </c>
      <c r="F177" s="15">
        <f>SUM(F178:F179)</f>
        <v>152.64</v>
      </c>
      <c r="G177" s="15">
        <f>SUM(G178:G179)</f>
        <v>0</v>
      </c>
      <c r="H177" s="24">
        <f t="shared" si="3"/>
        <v>99.96070726915521</v>
      </c>
    </row>
    <row r="178" spans="1:8" ht="31.5" customHeight="1">
      <c r="A178" s="97"/>
      <c r="B178" s="8" t="s">
        <v>6</v>
      </c>
      <c r="C178" s="29" t="s">
        <v>129</v>
      </c>
      <c r="D178" s="28"/>
      <c r="E178" s="14">
        <v>152.7</v>
      </c>
      <c r="F178" s="14">
        <v>152.64</v>
      </c>
      <c r="G178" s="14">
        <v>0</v>
      </c>
      <c r="H178" s="24">
        <f t="shared" si="3"/>
        <v>99.96070726915521</v>
      </c>
    </row>
    <row r="179" spans="1:8" ht="27" customHeight="1">
      <c r="A179" s="98"/>
      <c r="B179" s="8" t="s">
        <v>7</v>
      </c>
      <c r="C179" s="29"/>
      <c r="D179" s="28"/>
      <c r="E179" s="14"/>
      <c r="F179" s="14"/>
      <c r="G179" s="14"/>
      <c r="H179" s="24"/>
    </row>
    <row r="180" spans="1:8" ht="21.75" customHeight="1">
      <c r="A180" s="74" t="s">
        <v>62</v>
      </c>
      <c r="B180" s="8" t="s">
        <v>5</v>
      </c>
      <c r="C180" s="29"/>
      <c r="D180" s="28"/>
      <c r="E180" s="15">
        <f>SUM(E181:E182)</f>
        <v>3136</v>
      </c>
      <c r="F180" s="15">
        <f>SUM(F181:F182)</f>
        <v>3135.99</v>
      </c>
      <c r="G180" s="15">
        <f>SUM(G181:G182)</f>
        <v>0</v>
      </c>
      <c r="H180" s="24">
        <f t="shared" si="3"/>
        <v>99.99968112244898</v>
      </c>
    </row>
    <row r="181" spans="1:8" ht="18.75" customHeight="1">
      <c r="A181" s="97"/>
      <c r="B181" s="8" t="s">
        <v>6</v>
      </c>
      <c r="C181" s="29" t="s">
        <v>130</v>
      </c>
      <c r="D181" s="28"/>
      <c r="E181" s="14">
        <v>3136</v>
      </c>
      <c r="F181" s="14">
        <v>3135.99</v>
      </c>
      <c r="G181" s="14">
        <v>0</v>
      </c>
      <c r="H181" s="24">
        <f t="shared" si="3"/>
        <v>99.99968112244898</v>
      </c>
    </row>
    <row r="182" spans="1:8" ht="29.25" customHeight="1">
      <c r="A182" s="98"/>
      <c r="B182" s="8" t="s">
        <v>7</v>
      </c>
      <c r="C182" s="29"/>
      <c r="D182" s="28"/>
      <c r="E182" s="14"/>
      <c r="F182" s="14"/>
      <c r="G182" s="14"/>
      <c r="H182" s="24"/>
    </row>
    <row r="183" spans="1:8" ht="18.75" customHeight="1">
      <c r="A183" s="74" t="s">
        <v>63</v>
      </c>
      <c r="B183" s="8" t="s">
        <v>5</v>
      </c>
      <c r="C183" s="29"/>
      <c r="D183" s="28"/>
      <c r="E183" s="15">
        <f>SUM(E184:E185)</f>
        <v>115</v>
      </c>
      <c r="F183" s="15">
        <f>SUM(F184:F185)</f>
        <v>114.94</v>
      </c>
      <c r="G183" s="15">
        <f>SUM(G184:G185)</f>
        <v>0</v>
      </c>
      <c r="H183" s="24">
        <f t="shared" si="3"/>
        <v>99.94782608695651</v>
      </c>
    </row>
    <row r="184" spans="1:8" ht="18.75" customHeight="1">
      <c r="A184" s="97"/>
      <c r="B184" s="8" t="s">
        <v>6</v>
      </c>
      <c r="C184" s="29" t="s">
        <v>131</v>
      </c>
      <c r="D184" s="28"/>
      <c r="E184" s="14">
        <v>115</v>
      </c>
      <c r="F184" s="14">
        <v>114.94</v>
      </c>
      <c r="G184" s="14">
        <v>0</v>
      </c>
      <c r="H184" s="24">
        <f t="shared" si="3"/>
        <v>99.94782608695651</v>
      </c>
    </row>
    <row r="185" spans="1:8" ht="51" customHeight="1">
      <c r="A185" s="98"/>
      <c r="B185" s="8" t="s">
        <v>7</v>
      </c>
      <c r="C185" s="29"/>
      <c r="D185" s="28"/>
      <c r="E185" s="14"/>
      <c r="F185" s="14"/>
      <c r="G185" s="14"/>
      <c r="H185" s="24"/>
    </row>
    <row r="186" spans="1:8" ht="21.75" customHeight="1">
      <c r="A186" s="74" t="s">
        <v>132</v>
      </c>
      <c r="B186" s="8" t="s">
        <v>5</v>
      </c>
      <c r="C186" s="29"/>
      <c r="D186" s="28"/>
      <c r="E186" s="15">
        <f>SUM(E187:E188)</f>
        <v>1692.1000000000001</v>
      </c>
      <c r="F186" s="15">
        <f>SUM(F187:F188)</f>
        <v>1689</v>
      </c>
      <c r="G186" s="15">
        <f>SUM(G187:G188)</f>
        <v>0</v>
      </c>
      <c r="H186" s="24">
        <f t="shared" si="3"/>
        <v>99.81679569765379</v>
      </c>
    </row>
    <row r="187" spans="1:8" ht="26.25" customHeight="1">
      <c r="A187" s="97"/>
      <c r="B187" s="8" t="s">
        <v>6</v>
      </c>
      <c r="C187" s="29" t="s">
        <v>158</v>
      </c>
      <c r="D187" s="28" t="s">
        <v>186</v>
      </c>
      <c r="E187" s="14">
        <v>287.7</v>
      </c>
      <c r="F187" s="14">
        <v>287.16</v>
      </c>
      <c r="G187" s="14">
        <v>0</v>
      </c>
      <c r="H187" s="24">
        <f t="shared" si="3"/>
        <v>99.81230448383734</v>
      </c>
    </row>
    <row r="188" spans="1:8" ht="27" customHeight="1">
      <c r="A188" s="98"/>
      <c r="B188" s="8" t="s">
        <v>7</v>
      </c>
      <c r="C188" s="29" t="s">
        <v>158</v>
      </c>
      <c r="D188" s="32" t="s">
        <v>186</v>
      </c>
      <c r="E188" s="14">
        <v>1404.4</v>
      </c>
      <c r="F188" s="14">
        <v>1401.84</v>
      </c>
      <c r="G188" s="14">
        <v>0</v>
      </c>
      <c r="H188" s="24">
        <f t="shared" si="3"/>
        <v>99.81771575049842</v>
      </c>
    </row>
    <row r="189" spans="1:8" ht="24.75" customHeight="1">
      <c r="A189" s="71" t="s">
        <v>56</v>
      </c>
      <c r="B189" s="8" t="s">
        <v>5</v>
      </c>
      <c r="C189" s="29"/>
      <c r="D189" s="28"/>
      <c r="E189" s="15">
        <f>E191+E190</f>
        <v>1340.5</v>
      </c>
      <c r="F189" s="15">
        <f>F191+F190</f>
        <v>1337.4099999999999</v>
      </c>
      <c r="G189" s="12">
        <f>G191+G190</f>
        <v>0</v>
      </c>
      <c r="H189" s="24">
        <f t="shared" si="3"/>
        <v>99.76948899664303</v>
      </c>
    </row>
    <row r="190" spans="1:8" ht="24.75" customHeight="1">
      <c r="A190" s="109"/>
      <c r="B190" s="8" t="s">
        <v>6</v>
      </c>
      <c r="C190" s="29" t="s">
        <v>133</v>
      </c>
      <c r="D190" s="28"/>
      <c r="E190" s="18">
        <v>337.8</v>
      </c>
      <c r="F190" s="18">
        <v>337.03</v>
      </c>
      <c r="G190" s="18">
        <v>0</v>
      </c>
      <c r="H190" s="24">
        <f t="shared" si="3"/>
        <v>99.77205447010064</v>
      </c>
    </row>
    <row r="191" spans="1:8" ht="90" customHeight="1">
      <c r="A191" s="110"/>
      <c r="B191" s="8" t="s">
        <v>57</v>
      </c>
      <c r="C191" s="29" t="s">
        <v>133</v>
      </c>
      <c r="D191" s="29" t="s">
        <v>145</v>
      </c>
      <c r="E191" s="14">
        <v>1002.7</v>
      </c>
      <c r="F191" s="14">
        <v>1000.38</v>
      </c>
      <c r="G191" s="14">
        <v>0</v>
      </c>
      <c r="H191" s="24">
        <f t="shared" si="3"/>
        <v>99.76862471327415</v>
      </c>
    </row>
    <row r="192" spans="1:8" ht="20.25" customHeight="1">
      <c r="A192" s="105" t="s">
        <v>11</v>
      </c>
      <c r="B192" s="6" t="s">
        <v>5</v>
      </c>
      <c r="C192" s="29" t="s">
        <v>165</v>
      </c>
      <c r="D192" s="31"/>
      <c r="E192" s="17">
        <f>SUM(E193:E194)</f>
        <v>839039.6</v>
      </c>
      <c r="F192" s="17">
        <f>SUM(F193:F194)</f>
        <v>836016.94</v>
      </c>
      <c r="G192" s="17">
        <f>SUM(G193:G194)</f>
        <v>153.35</v>
      </c>
      <c r="H192" s="24">
        <f t="shared" si="3"/>
        <v>99.62147078636097</v>
      </c>
    </row>
    <row r="193" spans="1:8" ht="27.75" customHeight="1">
      <c r="A193" s="106"/>
      <c r="B193" s="6" t="s">
        <v>6</v>
      </c>
      <c r="C193" s="30"/>
      <c r="D193" s="31"/>
      <c r="E193" s="17">
        <f aca="true" t="shared" si="4" ref="E193:G194">E196+E199</f>
        <v>839039.6</v>
      </c>
      <c r="F193" s="17">
        <f t="shared" si="4"/>
        <v>836016.94</v>
      </c>
      <c r="G193" s="17">
        <f t="shared" si="4"/>
        <v>153.35</v>
      </c>
      <c r="H193" s="24">
        <f t="shared" si="3"/>
        <v>99.62147078636097</v>
      </c>
    </row>
    <row r="194" spans="1:8" ht="28.5" customHeight="1">
      <c r="A194" s="107"/>
      <c r="B194" s="6" t="s">
        <v>7</v>
      </c>
      <c r="C194" s="30"/>
      <c r="D194" s="31"/>
      <c r="E194" s="17">
        <f t="shared" si="4"/>
        <v>0</v>
      </c>
      <c r="F194" s="17">
        <f t="shared" si="4"/>
        <v>0</v>
      </c>
      <c r="G194" s="17">
        <f t="shared" si="4"/>
        <v>0</v>
      </c>
      <c r="H194" s="24"/>
    </row>
    <row r="195" spans="1:8" ht="26.25" customHeight="1">
      <c r="A195" s="74" t="s">
        <v>64</v>
      </c>
      <c r="B195" s="8" t="s">
        <v>5</v>
      </c>
      <c r="C195" s="29"/>
      <c r="D195" s="28"/>
      <c r="E195" s="15">
        <f>SUM(E196:E197)</f>
        <v>102143</v>
      </c>
      <c r="F195" s="15">
        <f>SUM(F196:F197)</f>
        <v>100930.33</v>
      </c>
      <c r="G195" s="15">
        <f>SUM(G196:G197)</f>
        <v>0</v>
      </c>
      <c r="H195" s="24">
        <f t="shared" si="3"/>
        <v>98.81277228982897</v>
      </c>
    </row>
    <row r="196" spans="1:8" ht="18.75" customHeight="1">
      <c r="A196" s="75"/>
      <c r="B196" s="8" t="s">
        <v>6</v>
      </c>
      <c r="C196" s="29" t="s">
        <v>134</v>
      </c>
      <c r="D196" s="28"/>
      <c r="E196" s="14">
        <v>102143</v>
      </c>
      <c r="F196" s="14">
        <v>100930.33</v>
      </c>
      <c r="G196" s="14"/>
      <c r="H196" s="24">
        <f t="shared" si="3"/>
        <v>98.81277228982897</v>
      </c>
    </row>
    <row r="197" spans="1:8" ht="30" customHeight="1">
      <c r="A197" s="76"/>
      <c r="B197" s="8" t="s">
        <v>7</v>
      </c>
      <c r="C197" s="29"/>
      <c r="D197" s="28"/>
      <c r="E197" s="14"/>
      <c r="F197" s="14"/>
      <c r="G197" s="14"/>
      <c r="H197" s="24"/>
    </row>
    <row r="198" spans="1:8" ht="23.25" customHeight="1">
      <c r="A198" s="74" t="s">
        <v>65</v>
      </c>
      <c r="B198" s="8" t="s">
        <v>5</v>
      </c>
      <c r="C198" s="29"/>
      <c r="D198" s="28"/>
      <c r="E198" s="15">
        <f>SUM(E199:E200)</f>
        <v>736896.6</v>
      </c>
      <c r="F198" s="15">
        <f>SUM(F199:F200)</f>
        <v>735086.61</v>
      </c>
      <c r="G198" s="15">
        <f>SUM(G199:G200)</f>
        <v>153.35</v>
      </c>
      <c r="H198" s="24">
        <f t="shared" si="3"/>
        <v>99.73356641895214</v>
      </c>
    </row>
    <row r="199" spans="1:8" ht="18.75" customHeight="1">
      <c r="A199" s="97"/>
      <c r="B199" s="8" t="s">
        <v>6</v>
      </c>
      <c r="C199" s="29" t="s">
        <v>135</v>
      </c>
      <c r="D199" s="29" t="s">
        <v>138</v>
      </c>
      <c r="E199" s="14">
        <v>736896.6</v>
      </c>
      <c r="F199" s="14">
        <v>735086.61</v>
      </c>
      <c r="G199" s="14">
        <v>153.35</v>
      </c>
      <c r="H199" s="24">
        <f t="shared" si="3"/>
        <v>99.73356641895214</v>
      </c>
    </row>
    <row r="200" spans="1:8" ht="27" customHeight="1">
      <c r="A200" s="98"/>
      <c r="B200" s="8" t="s">
        <v>7</v>
      </c>
      <c r="C200" s="29"/>
      <c r="D200" s="28"/>
      <c r="E200" s="14"/>
      <c r="F200" s="14"/>
      <c r="G200" s="14"/>
      <c r="H200" s="24"/>
    </row>
    <row r="201" spans="1:8" ht="18.75" customHeight="1">
      <c r="A201" s="68" t="s">
        <v>12</v>
      </c>
      <c r="B201" s="6" t="s">
        <v>5</v>
      </c>
      <c r="C201" s="29" t="s">
        <v>166</v>
      </c>
      <c r="D201" s="31"/>
      <c r="E201" s="17">
        <f>SUM(E202:E203)</f>
        <v>2184</v>
      </c>
      <c r="F201" s="17">
        <f>SUM(F202:F203)</f>
        <v>2134</v>
      </c>
      <c r="G201" s="17">
        <f>SUM(G202:G203)</f>
        <v>0</v>
      </c>
      <c r="H201" s="24">
        <f t="shared" si="3"/>
        <v>97.7106227106227</v>
      </c>
    </row>
    <row r="202" spans="1:8" ht="25.5" customHeight="1">
      <c r="A202" s="69"/>
      <c r="B202" s="6" t="s">
        <v>6</v>
      </c>
      <c r="C202" s="30"/>
      <c r="D202" s="31"/>
      <c r="E202" s="17">
        <f>E205</f>
        <v>2184</v>
      </c>
      <c r="F202" s="17">
        <f aca="true" t="shared" si="5" ref="E202:G203">F205</f>
        <v>2134</v>
      </c>
      <c r="G202" s="16">
        <f t="shared" si="5"/>
        <v>0</v>
      </c>
      <c r="H202" s="24">
        <f t="shared" si="3"/>
        <v>97.7106227106227</v>
      </c>
    </row>
    <row r="203" spans="1:8" ht="35.25" customHeight="1">
      <c r="A203" s="70"/>
      <c r="B203" s="6" t="s">
        <v>7</v>
      </c>
      <c r="C203" s="30"/>
      <c r="D203" s="31"/>
      <c r="E203" s="17">
        <f t="shared" si="5"/>
        <v>0</v>
      </c>
      <c r="F203" s="16">
        <f t="shared" si="5"/>
        <v>0</v>
      </c>
      <c r="G203" s="16">
        <f t="shared" si="5"/>
        <v>0</v>
      </c>
      <c r="H203" s="24"/>
    </row>
    <row r="204" spans="1:8" ht="18" customHeight="1">
      <c r="A204" s="99" t="s">
        <v>66</v>
      </c>
      <c r="B204" s="8" t="s">
        <v>5</v>
      </c>
      <c r="C204" s="29"/>
      <c r="D204" s="28"/>
      <c r="E204" s="18">
        <f>SUM(E205:E206)</f>
        <v>2184</v>
      </c>
      <c r="F204" s="18">
        <f>SUM(F205:F206)</f>
        <v>2134</v>
      </c>
      <c r="G204" s="18"/>
      <c r="H204" s="24">
        <f t="shared" si="3"/>
        <v>97.7106227106227</v>
      </c>
    </row>
    <row r="205" spans="1:8" ht="18.75" customHeight="1">
      <c r="A205" s="100"/>
      <c r="B205" s="8" t="s">
        <v>6</v>
      </c>
      <c r="C205" s="29"/>
      <c r="D205" s="28"/>
      <c r="E205" s="14">
        <f>E208+E214+E211+E217</f>
        <v>2184</v>
      </c>
      <c r="F205" s="14">
        <f>F208+F214+F211+F217</f>
        <v>2134</v>
      </c>
      <c r="G205" s="13">
        <f aca="true" t="shared" si="6" ref="E205:G206">G208+G214+G211</f>
        <v>0</v>
      </c>
      <c r="H205" s="24">
        <f t="shared" si="3"/>
        <v>97.7106227106227</v>
      </c>
    </row>
    <row r="206" spans="1:8" ht="29.25" customHeight="1">
      <c r="A206" s="101"/>
      <c r="B206" s="8" t="s">
        <v>7</v>
      </c>
      <c r="C206" s="29"/>
      <c r="D206" s="28"/>
      <c r="E206" s="14">
        <f t="shared" si="6"/>
        <v>0</v>
      </c>
      <c r="F206" s="13">
        <f t="shared" si="6"/>
        <v>0</v>
      </c>
      <c r="G206" s="13">
        <f t="shared" si="6"/>
        <v>0</v>
      </c>
      <c r="H206" s="24"/>
    </row>
    <row r="207" spans="1:8" ht="74.25" customHeight="1">
      <c r="A207" s="74" t="s">
        <v>187</v>
      </c>
      <c r="B207" s="8" t="s">
        <v>5</v>
      </c>
      <c r="C207" s="29"/>
      <c r="D207" s="28"/>
      <c r="E207" s="15">
        <f>SUM(E208:E209)</f>
        <v>50</v>
      </c>
      <c r="F207" s="15">
        <f>SUM(F208:F209)</f>
        <v>0</v>
      </c>
      <c r="G207" s="15">
        <f>SUM(G208:G209)</f>
        <v>0</v>
      </c>
      <c r="H207" s="24">
        <f t="shared" si="3"/>
        <v>0</v>
      </c>
    </row>
    <row r="208" spans="1:8" ht="18.75" customHeight="1">
      <c r="A208" s="75"/>
      <c r="B208" s="8" t="s">
        <v>6</v>
      </c>
      <c r="C208" s="29" t="s">
        <v>136</v>
      </c>
      <c r="D208" s="28"/>
      <c r="E208" s="14">
        <v>50</v>
      </c>
      <c r="F208" s="14">
        <v>0</v>
      </c>
      <c r="G208" s="14">
        <v>0</v>
      </c>
      <c r="H208" s="24">
        <f t="shared" si="3"/>
        <v>0</v>
      </c>
    </row>
    <row r="209" spans="1:8" ht="54" customHeight="1">
      <c r="A209" s="76"/>
      <c r="B209" s="8" t="s">
        <v>7</v>
      </c>
      <c r="C209" s="29"/>
      <c r="D209" s="28"/>
      <c r="E209" s="14"/>
      <c r="F209" s="14"/>
      <c r="G209" s="14"/>
      <c r="H209" s="24"/>
    </row>
    <row r="210" spans="1:8" ht="46.5" customHeight="1">
      <c r="A210" s="95" t="s">
        <v>188</v>
      </c>
      <c r="B210" s="8" t="s">
        <v>5</v>
      </c>
      <c r="C210" s="29"/>
      <c r="D210" s="28"/>
      <c r="E210" s="15">
        <f>SUM(E211:E212)</f>
        <v>590</v>
      </c>
      <c r="F210" s="15">
        <f>SUM(F211:F212)</f>
        <v>590</v>
      </c>
      <c r="G210" s="15">
        <f>SUM(G211:G212)</f>
        <v>0</v>
      </c>
      <c r="H210" s="24">
        <f>(F210-G210)/E210*100</f>
        <v>100</v>
      </c>
    </row>
    <row r="211" spans="1:8" ht="51" customHeight="1">
      <c r="A211" s="96"/>
      <c r="B211" s="8" t="s">
        <v>6</v>
      </c>
      <c r="C211" s="29" t="s">
        <v>137</v>
      </c>
      <c r="D211" s="28"/>
      <c r="E211" s="14">
        <v>590</v>
      </c>
      <c r="F211" s="14">
        <v>590</v>
      </c>
      <c r="G211" s="14">
        <v>0</v>
      </c>
      <c r="H211" s="24">
        <f>(F211-G211)/E211*100</f>
        <v>100</v>
      </c>
    </row>
    <row r="212" spans="1:8" ht="60.75" customHeight="1">
      <c r="A212" s="96"/>
      <c r="B212" s="8" t="s">
        <v>7</v>
      </c>
      <c r="C212" s="29"/>
      <c r="D212" s="28"/>
      <c r="E212" s="14"/>
      <c r="F212" s="13"/>
      <c r="G212" s="13"/>
      <c r="H212" s="24"/>
    </row>
    <row r="213" spans="1:8" ht="21.75" customHeight="1">
      <c r="A213" s="108" t="s">
        <v>159</v>
      </c>
      <c r="B213" s="8" t="s">
        <v>5</v>
      </c>
      <c r="C213" s="29"/>
      <c r="D213" s="28"/>
      <c r="E213" s="15">
        <f>SUM(E214:E215)</f>
        <v>1279.4</v>
      </c>
      <c r="F213" s="15">
        <f>SUM(F214:F215)</f>
        <v>1279.4</v>
      </c>
      <c r="G213" s="15">
        <f>SUM(G214:G215)</f>
        <v>0</v>
      </c>
      <c r="H213" s="24">
        <f t="shared" si="3"/>
        <v>100</v>
      </c>
    </row>
    <row r="214" spans="1:8" ht="18.75" customHeight="1">
      <c r="A214" s="103"/>
      <c r="B214" s="8" t="s">
        <v>6</v>
      </c>
      <c r="C214" s="29" t="s">
        <v>160</v>
      </c>
      <c r="D214" s="28"/>
      <c r="E214" s="14">
        <v>1279.4</v>
      </c>
      <c r="F214" s="14">
        <v>1279.4</v>
      </c>
      <c r="G214" s="14">
        <v>0</v>
      </c>
      <c r="H214" s="24">
        <f>(F214-G214)/E214*100</f>
        <v>100</v>
      </c>
    </row>
    <row r="215" spans="1:8" ht="80.25" customHeight="1">
      <c r="A215" s="104"/>
      <c r="B215" s="8" t="s">
        <v>7</v>
      </c>
      <c r="C215" s="29"/>
      <c r="D215" s="28"/>
      <c r="E215" s="13"/>
      <c r="F215" s="14"/>
      <c r="G215" s="14"/>
      <c r="H215" s="24"/>
    </row>
    <row r="216" spans="1:8" ht="18.75" customHeight="1">
      <c r="A216" s="102" t="s">
        <v>189</v>
      </c>
      <c r="B216" s="8" t="s">
        <v>5</v>
      </c>
      <c r="C216" s="29"/>
      <c r="D216" s="28"/>
      <c r="E216" s="15">
        <f>SUM(E217:E218)</f>
        <v>264.6</v>
      </c>
      <c r="F216" s="15">
        <f>SUM(F217:F218)</f>
        <v>264.6</v>
      </c>
      <c r="G216" s="15">
        <f>SUM(G217:G218)</f>
        <v>0</v>
      </c>
      <c r="H216" s="24">
        <f>(F216-G216)/E216*100</f>
        <v>100</v>
      </c>
    </row>
    <row r="217" spans="1:8" ht="20.25" customHeight="1">
      <c r="A217" s="103"/>
      <c r="B217" s="8" t="s">
        <v>6</v>
      </c>
      <c r="C217" s="29" t="s">
        <v>160</v>
      </c>
      <c r="D217" s="28"/>
      <c r="E217" s="14">
        <v>264.6</v>
      </c>
      <c r="F217" s="14">
        <v>264.6</v>
      </c>
      <c r="G217" s="14">
        <v>0</v>
      </c>
      <c r="H217" s="24">
        <f>(F217-G217)/E217*100</f>
        <v>100</v>
      </c>
    </row>
    <row r="218" spans="1:8" ht="57.75" customHeight="1">
      <c r="A218" s="104"/>
      <c r="B218" s="8" t="s">
        <v>7</v>
      </c>
      <c r="C218" s="29"/>
      <c r="D218" s="28"/>
      <c r="E218" s="13"/>
      <c r="F218" s="14"/>
      <c r="G218" s="14"/>
      <c r="H218" s="24"/>
    </row>
    <row r="219" spans="1:6" ht="57.75" customHeight="1">
      <c r="A219" s="3"/>
      <c r="B219" s="5"/>
      <c r="C219" s="5"/>
      <c r="D219" s="5"/>
      <c r="E219" s="4"/>
      <c r="F219" s="4"/>
    </row>
    <row r="220" spans="1:8" ht="18.75" customHeight="1">
      <c r="A220" s="59" t="s">
        <v>193</v>
      </c>
      <c r="B220" s="54"/>
      <c r="C220" s="54"/>
      <c r="D220" s="54"/>
      <c r="E220" s="55"/>
      <c r="F220" s="55"/>
      <c r="G220" s="56"/>
      <c r="H220" s="56"/>
    </row>
    <row r="221" spans="1:8" ht="53.25" customHeight="1">
      <c r="A221" s="59" t="s">
        <v>194</v>
      </c>
      <c r="B221" s="54"/>
      <c r="C221" s="54"/>
      <c r="D221" s="54"/>
      <c r="E221" s="55"/>
      <c r="F221" s="55" t="s">
        <v>190</v>
      </c>
      <c r="G221" s="56"/>
      <c r="H221" s="56"/>
    </row>
    <row r="222" spans="1:8" ht="63" customHeight="1">
      <c r="A222" s="55"/>
      <c r="B222" s="54"/>
      <c r="C222" s="54"/>
      <c r="D222" s="54"/>
      <c r="E222" s="55"/>
      <c r="F222" s="55"/>
      <c r="G222" s="56"/>
      <c r="H222" s="56"/>
    </row>
    <row r="223" spans="1:8" ht="15">
      <c r="A223" s="55" t="s">
        <v>195</v>
      </c>
      <c r="B223" s="58"/>
      <c r="C223" s="58"/>
      <c r="D223" s="58"/>
      <c r="E223" s="57"/>
      <c r="F223" s="57"/>
      <c r="G223" s="56"/>
      <c r="H223" s="56"/>
    </row>
    <row r="224" spans="1:8" ht="31.5" customHeight="1">
      <c r="A224" s="59" t="s">
        <v>146</v>
      </c>
      <c r="B224" s="58"/>
      <c r="C224" s="58"/>
      <c r="D224" s="58"/>
      <c r="E224" s="57"/>
      <c r="F224" s="55" t="s">
        <v>191</v>
      </c>
      <c r="G224" s="57"/>
      <c r="H224" s="56"/>
    </row>
    <row r="225" spans="1:8" ht="14.25">
      <c r="A225" s="58"/>
      <c r="B225" s="58"/>
      <c r="C225" s="58"/>
      <c r="D225" s="58"/>
      <c r="E225" s="57"/>
      <c r="F225" s="57"/>
      <c r="G225" s="56"/>
      <c r="H225" s="56"/>
    </row>
    <row r="226" spans="1:8" ht="15">
      <c r="A226" s="56"/>
      <c r="B226" s="54"/>
      <c r="C226" s="54"/>
      <c r="D226" s="54"/>
      <c r="E226" s="55"/>
      <c r="F226" s="55"/>
      <c r="G226" s="56"/>
      <c r="H226" s="56"/>
    </row>
    <row r="227" spans="1:8" ht="15">
      <c r="A227" s="56"/>
      <c r="B227" s="54"/>
      <c r="C227" s="54"/>
      <c r="D227" s="54"/>
      <c r="E227" s="55"/>
      <c r="F227" s="55"/>
      <c r="G227" s="56"/>
      <c r="H227" s="56"/>
    </row>
    <row r="228" spans="1:8" ht="15">
      <c r="A228" s="56"/>
      <c r="B228" s="54"/>
      <c r="C228" s="54"/>
      <c r="D228" s="54"/>
      <c r="E228" s="55"/>
      <c r="F228" s="55"/>
      <c r="G228" s="56"/>
      <c r="H228" s="56"/>
    </row>
    <row r="229" spans="1:8" ht="15">
      <c r="A229" s="56"/>
      <c r="B229" s="54"/>
      <c r="C229" s="54"/>
      <c r="D229" s="54"/>
      <c r="E229" s="55"/>
      <c r="F229" s="55"/>
      <c r="G229" s="56"/>
      <c r="H229" s="56"/>
    </row>
    <row r="230" spans="1:8" ht="15">
      <c r="A230" s="56"/>
      <c r="B230" s="54"/>
      <c r="C230" s="54"/>
      <c r="D230" s="54"/>
      <c r="E230" s="55"/>
      <c r="F230" s="55"/>
      <c r="G230" s="56"/>
      <c r="H230" s="56"/>
    </row>
    <row r="231" spans="1:8" ht="15">
      <c r="A231" s="56"/>
      <c r="B231" s="54"/>
      <c r="C231" s="54"/>
      <c r="D231" s="54"/>
      <c r="E231" s="55"/>
      <c r="F231" s="55"/>
      <c r="G231" s="56"/>
      <c r="H231" s="56"/>
    </row>
    <row r="232" spans="1:8" ht="15">
      <c r="A232" s="56"/>
      <c r="B232" s="54"/>
      <c r="C232" s="54"/>
      <c r="D232" s="54"/>
      <c r="E232" s="55"/>
      <c r="F232" s="55"/>
      <c r="G232" s="56"/>
      <c r="H232" s="56"/>
    </row>
    <row r="233" spans="2:6" ht="15">
      <c r="B233" s="1"/>
      <c r="C233" s="1"/>
      <c r="D233" s="1"/>
      <c r="E233" s="4"/>
      <c r="F233" s="4"/>
    </row>
    <row r="234" spans="2:6" ht="15">
      <c r="B234" s="1"/>
      <c r="C234" s="1"/>
      <c r="D234" s="1"/>
      <c r="E234" s="4"/>
      <c r="F234" s="4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  <row r="245" spans="2:4" ht="12.75">
      <c r="B245" s="1"/>
      <c r="C245" s="1"/>
      <c r="D245" s="1"/>
    </row>
    <row r="246" spans="2:4" ht="12.75">
      <c r="B246" s="1"/>
      <c r="C246" s="1"/>
      <c r="D246" s="1"/>
    </row>
    <row r="247" spans="2:4" ht="12.75">
      <c r="B247" s="1"/>
      <c r="C247" s="1"/>
      <c r="D247" s="1"/>
    </row>
    <row r="248" spans="2:4" ht="12.75">
      <c r="B248" s="1"/>
      <c r="C248" s="1"/>
      <c r="D248" s="1"/>
    </row>
    <row r="249" spans="2:4" ht="12.75">
      <c r="B249" s="1"/>
      <c r="C249" s="1"/>
      <c r="D249" s="1"/>
    </row>
  </sheetData>
  <sheetProtection/>
  <mergeCells count="77">
    <mergeCell ref="A216:A218"/>
    <mergeCell ref="A192:A194"/>
    <mergeCell ref="A195:A197"/>
    <mergeCell ref="A174:A176"/>
    <mergeCell ref="A213:A215"/>
    <mergeCell ref="A189:A191"/>
    <mergeCell ref="A180:A182"/>
    <mergeCell ref="A186:A188"/>
    <mergeCell ref="A183:A185"/>
    <mergeCell ref="A140:A142"/>
    <mergeCell ref="A210:A212"/>
    <mergeCell ref="A198:A200"/>
    <mergeCell ref="A201:A203"/>
    <mergeCell ref="A204:A206"/>
    <mergeCell ref="A207:A209"/>
    <mergeCell ref="A143:A145"/>
    <mergeCell ref="A177:A179"/>
    <mergeCell ref="A149:A151"/>
    <mergeCell ref="A97:A99"/>
    <mergeCell ref="A100:A102"/>
    <mergeCell ref="A158:A160"/>
    <mergeCell ref="A161:A163"/>
    <mergeCell ref="A168:A170"/>
    <mergeCell ref="A171:A173"/>
    <mergeCell ref="A152:A154"/>
    <mergeCell ref="A164:A167"/>
    <mergeCell ref="A155:A157"/>
    <mergeCell ref="A146:A148"/>
    <mergeCell ref="A137:A139"/>
    <mergeCell ref="A121:A123"/>
    <mergeCell ref="A103:A105"/>
    <mergeCell ref="A106:A108"/>
    <mergeCell ref="A109:A111"/>
    <mergeCell ref="A112:A114"/>
    <mergeCell ref="A133:A136"/>
    <mergeCell ref="A115:A117"/>
    <mergeCell ref="A118:A120"/>
    <mergeCell ref="A124:A126"/>
    <mergeCell ref="A82:A84"/>
    <mergeCell ref="A85:A87"/>
    <mergeCell ref="A88:A90"/>
    <mergeCell ref="A94:A96"/>
    <mergeCell ref="A91:A93"/>
    <mergeCell ref="A61:A63"/>
    <mergeCell ref="A64:A66"/>
    <mergeCell ref="A79:A81"/>
    <mergeCell ref="A73:A75"/>
    <mergeCell ref="A76:A78"/>
    <mergeCell ref="A2:H2"/>
    <mergeCell ref="A19:A21"/>
    <mergeCell ref="A22:A24"/>
    <mergeCell ref="A11:A14"/>
    <mergeCell ref="B8:B9"/>
    <mergeCell ref="A8:A9"/>
    <mergeCell ref="A5:H5"/>
    <mergeCell ref="A6:H6"/>
    <mergeCell ref="D8:D9"/>
    <mergeCell ref="A3:H3"/>
    <mergeCell ref="E8:H8"/>
    <mergeCell ref="C8:C9"/>
    <mergeCell ref="A130:A132"/>
    <mergeCell ref="A40:A42"/>
    <mergeCell ref="A127:A129"/>
    <mergeCell ref="A31:A33"/>
    <mergeCell ref="A34:A36"/>
    <mergeCell ref="A55:A57"/>
    <mergeCell ref="A46:A48"/>
    <mergeCell ref="A67:A69"/>
    <mergeCell ref="A58:A60"/>
    <mergeCell ref="A43:A45"/>
    <mergeCell ref="A52:A54"/>
    <mergeCell ref="A49:A51"/>
    <mergeCell ref="A70:A72"/>
    <mergeCell ref="A15:A18"/>
    <mergeCell ref="A37:A39"/>
    <mergeCell ref="A28:A30"/>
    <mergeCell ref="A25:A27"/>
  </mergeCells>
  <printOptions/>
  <pageMargins left="0.21" right="0" top="0.15748031496062992" bottom="0.1968503937007874" header="0.15748031496062992" footer="0.196850393700787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Кочетова Галина С.</cp:lastModifiedBy>
  <cp:lastPrinted>2019-03-22T07:59:00Z</cp:lastPrinted>
  <dcterms:created xsi:type="dcterms:W3CDTF">1996-10-08T23:32:33Z</dcterms:created>
  <dcterms:modified xsi:type="dcterms:W3CDTF">2019-03-22T07:59:59Z</dcterms:modified>
  <cp:category/>
  <cp:version/>
  <cp:contentType/>
  <cp:contentStatus/>
</cp:coreProperties>
</file>